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J:\Subsidies\8RHK - RDs en GBA\RD II 2024 tm 2028\Standaarddocumenten\"/>
    </mc:Choice>
  </mc:AlternateContent>
  <xr:revisionPtr revIDLastSave="0" documentId="8_{8E6DDB81-F549-4AF0-AAF5-E33666506884}" xr6:coauthVersionLast="47" xr6:coauthVersionMax="47" xr10:uidLastSave="{00000000-0000-0000-0000-000000000000}"/>
  <bookViews>
    <workbookView xWindow="-108" yWindow="-108" windowWidth="23256" windowHeight="12456" tabRatio="707" xr2:uid="{00000000-000D-0000-FFFF-FFFF00000000}"/>
  </bookViews>
  <sheets>
    <sheet name="Beginpagina" sheetId="10" r:id="rId1"/>
    <sheet name="Personeelskosten" sheetId="19" r:id="rId2"/>
    <sheet name="(Loon)kosten derden" sheetId="20" r:id="rId3"/>
    <sheet name="Overige kosten derden" sheetId="21" state="hidden" r:id="rId4"/>
    <sheet name="Overige kosten vrijwilligers" sheetId="23" state="hidden" r:id="rId5"/>
    <sheet name="Machines en apparatuur" sheetId="24" state="hidden" r:id="rId6"/>
    <sheet name="Totaaloverzicht" sheetId="25" r:id="rId7"/>
  </sheets>
  <definedNames>
    <definedName name="ActiviteitNr">#REF!</definedName>
    <definedName name="_xlnm.Print_Area" localSheetId="2">'(Loon)kosten derden'!$A$1:$M$80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3" i="25" l="1"/>
  <c r="M13" i="19"/>
  <c r="N13" i="19"/>
  <c r="J13" i="19"/>
  <c r="I13" i="19"/>
  <c r="C28" i="10" l="1"/>
  <c r="C23" i="10"/>
  <c r="C22" i="10"/>
  <c r="C21" i="10"/>
  <c r="C20" i="10"/>
  <c r="H35" i="25" l="1"/>
  <c r="H40" i="25"/>
  <c r="I17" i="19"/>
  <c r="J17" i="19" s="1"/>
  <c r="K17" i="19"/>
  <c r="M17" i="19"/>
  <c r="N17" i="19" s="1"/>
  <c r="I45" i="20"/>
  <c r="I44" i="20"/>
  <c r="I43" i="20"/>
  <c r="I42" i="20"/>
  <c r="I41" i="20"/>
  <c r="I40" i="20"/>
  <c r="I39" i="20"/>
  <c r="I38" i="20"/>
  <c r="M33" i="19"/>
  <c r="M32" i="19"/>
  <c r="M31" i="19"/>
  <c r="M30" i="19"/>
  <c r="M29" i="19"/>
  <c r="M28" i="19"/>
  <c r="M27" i="19"/>
  <c r="M26" i="19"/>
  <c r="D32" i="19"/>
  <c r="D31" i="19"/>
  <c r="D30" i="19"/>
  <c r="D33" i="19"/>
  <c r="D29" i="19"/>
  <c r="D28" i="19"/>
  <c r="H45" i="25" l="1"/>
  <c r="I16" i="19"/>
  <c r="J16" i="19" s="1"/>
  <c r="K16" i="19"/>
  <c r="M16" i="19" s="1"/>
  <c r="N16" i="19" s="1"/>
  <c r="F14" i="25" s="1"/>
  <c r="I14" i="19"/>
  <c r="J14" i="19" s="1"/>
  <c r="I15" i="19"/>
  <c r="J15" i="19" s="1"/>
  <c r="I18" i="19"/>
  <c r="J18" i="19" s="1"/>
  <c r="K13" i="19"/>
  <c r="K14" i="19"/>
  <c r="K15" i="19"/>
  <c r="K18" i="19"/>
  <c r="M18" i="19"/>
  <c r="N18" i="19" s="1"/>
  <c r="L25" i="24"/>
  <c r="L24" i="24"/>
  <c r="L23" i="24"/>
  <c r="L22" i="24"/>
  <c r="L21" i="24"/>
  <c r="M14" i="19" l="1"/>
  <c r="N14" i="19" s="1"/>
  <c r="M15" i="19"/>
  <c r="N15" i="19" s="1"/>
  <c r="M25" i="19" s="1"/>
  <c r="H21" i="25"/>
  <c r="H20" i="25"/>
  <c r="H19" i="25"/>
  <c r="H18" i="25"/>
  <c r="H17" i="25"/>
  <c r="H16" i="25"/>
  <c r="D15" i="25"/>
  <c r="D16" i="25"/>
  <c r="D17" i="25"/>
  <c r="D18" i="25"/>
  <c r="D19" i="25"/>
  <c r="D20" i="25"/>
  <c r="D21" i="25"/>
  <c r="D14" i="25"/>
  <c r="J40" i="24"/>
  <c r="J39" i="24"/>
  <c r="J38" i="24"/>
  <c r="J37" i="24"/>
  <c r="J36" i="24"/>
  <c r="J35" i="24"/>
  <c r="D32" i="24"/>
  <c r="D33" i="24"/>
  <c r="D34" i="24"/>
  <c r="D35" i="24"/>
  <c r="D36" i="24"/>
  <c r="D37" i="24"/>
  <c r="D38" i="24"/>
  <c r="D39" i="24"/>
  <c r="D40" i="24"/>
  <c r="J35" i="23"/>
  <c r="J34" i="23"/>
  <c r="J33" i="23"/>
  <c r="J32" i="23"/>
  <c r="J31" i="23"/>
  <c r="J30" i="23"/>
  <c r="D27" i="23"/>
  <c r="D28" i="23"/>
  <c r="D29" i="23"/>
  <c r="D30" i="23"/>
  <c r="D31" i="23"/>
  <c r="D32" i="23"/>
  <c r="D33" i="23"/>
  <c r="D34" i="23"/>
  <c r="D35" i="23"/>
  <c r="C32" i="23"/>
  <c r="G21" i="25"/>
  <c r="G20" i="25"/>
  <c r="G19" i="25"/>
  <c r="G18" i="25"/>
  <c r="G17" i="25"/>
  <c r="G16" i="25"/>
  <c r="D39" i="20"/>
  <c r="D40" i="20"/>
  <c r="D41" i="20"/>
  <c r="D42" i="20"/>
  <c r="D43" i="20"/>
  <c r="D44" i="20"/>
  <c r="D45" i="20"/>
  <c r="M34" i="19"/>
  <c r="D34" i="19"/>
  <c r="C29" i="10"/>
  <c r="C35" i="23" s="1"/>
  <c r="C27" i="10"/>
  <c r="C26" i="10"/>
  <c r="C25" i="10"/>
  <c r="C24" i="10"/>
  <c r="C34" i="19" l="1"/>
  <c r="C18" i="25"/>
  <c r="C30" i="19"/>
  <c r="C20" i="25"/>
  <c r="C32" i="19"/>
  <c r="C42" i="20"/>
  <c r="C31" i="19"/>
  <c r="C33" i="19"/>
  <c r="C16" i="25"/>
  <c r="C28" i="19"/>
  <c r="C31" i="23"/>
  <c r="C29" i="19"/>
  <c r="F13" i="25"/>
  <c r="M24" i="19"/>
  <c r="F12" i="25" s="1"/>
  <c r="M19" i="19"/>
  <c r="N19" i="19"/>
  <c r="C45" i="20"/>
  <c r="C36" i="24"/>
  <c r="C21" i="25"/>
  <c r="C43" i="20"/>
  <c r="C34" i="23"/>
  <c r="C30" i="23"/>
  <c r="C38" i="24"/>
  <c r="C19" i="25"/>
  <c r="C33" i="23"/>
  <c r="C37" i="24"/>
  <c r="C41" i="20"/>
  <c r="C40" i="24"/>
  <c r="C17" i="25"/>
  <c r="C44" i="20"/>
  <c r="C40" i="20"/>
  <c r="C39" i="24"/>
  <c r="C35" i="24"/>
  <c r="H29" i="10"/>
  <c r="H23" i="10"/>
  <c r="D31" i="24"/>
  <c r="D26" i="23"/>
  <c r="D25" i="19"/>
  <c r="D26" i="19"/>
  <c r="D27" i="19"/>
  <c r="D36" i="20"/>
  <c r="D24" i="19"/>
  <c r="D37" i="20"/>
  <c r="D38" i="20"/>
  <c r="H20" i="10"/>
  <c r="H21" i="10" l="1"/>
  <c r="C27" i="23"/>
  <c r="C32" i="24"/>
  <c r="C37" i="20"/>
  <c r="C14" i="25"/>
  <c r="C33" i="24"/>
  <c r="C38" i="20"/>
  <c r="C28" i="23"/>
  <c r="C29" i="23"/>
  <c r="C15" i="25"/>
  <c r="C34" i="24"/>
  <c r="C39" i="20"/>
  <c r="H22" i="10"/>
  <c r="C27" i="19"/>
  <c r="C26" i="19"/>
  <c r="C31" i="24"/>
  <c r="C25" i="19"/>
  <c r="C36" i="20"/>
  <c r="C24" i="19" s="1"/>
  <c r="C26" i="23"/>
  <c r="I13" i="20" l="1"/>
  <c r="I36" i="20" l="1"/>
  <c r="G12" i="25" s="1"/>
  <c r="H12" i="25"/>
  <c r="Q15" i="20"/>
  <c r="Q14" i="20"/>
  <c r="Q13" i="20"/>
  <c r="M21" i="25" l="1"/>
  <c r="M20" i="25"/>
  <c r="M14" i="25"/>
  <c r="I26" i="20" l="1"/>
  <c r="I37" i="20" s="1"/>
  <c r="G13" i="25" s="1"/>
  <c r="F20" i="25" l="1"/>
  <c r="F21" i="25"/>
  <c r="F19" i="25"/>
  <c r="F17" i="25"/>
  <c r="F18" i="25"/>
  <c r="F16" i="25"/>
  <c r="F15" i="25"/>
  <c r="J34" i="24"/>
  <c r="J29" i="23"/>
  <c r="H15" i="25"/>
  <c r="G15" i="25"/>
  <c r="K21" i="25"/>
  <c r="I30" i="20" l="1"/>
  <c r="I29" i="20"/>
  <c r="I28" i="20"/>
  <c r="I27" i="20"/>
  <c r="I31" i="20" l="1"/>
  <c r="M13" i="25" l="1"/>
  <c r="I14" i="20"/>
  <c r="G14" i="25" s="1"/>
  <c r="I15" i="20"/>
  <c r="I16" i="20"/>
  <c r="I17" i="20"/>
  <c r="I18" i="20" l="1"/>
  <c r="C71" i="24"/>
  <c r="C66" i="23"/>
  <c r="C61" i="21"/>
  <c r="J16" i="21"/>
  <c r="J17" i="21"/>
  <c r="J18" i="21"/>
  <c r="J19" i="21"/>
  <c r="J20" i="21"/>
  <c r="I16" i="21"/>
  <c r="I17" i="21"/>
  <c r="I18" i="21"/>
  <c r="I19" i="21"/>
  <c r="I20" i="21"/>
  <c r="I16" i="23"/>
  <c r="I17" i="23"/>
  <c r="I18" i="23"/>
  <c r="I19" i="23"/>
  <c r="I20" i="23"/>
  <c r="I21" i="23" l="1"/>
  <c r="M12" i="25"/>
  <c r="K17" i="21"/>
  <c r="K20" i="21"/>
  <c r="K16" i="21"/>
  <c r="K19" i="21"/>
  <c r="K18" i="21"/>
  <c r="D13" i="25" l="1"/>
  <c r="D12" i="25"/>
  <c r="N21" i="25"/>
  <c r="K20" i="25"/>
  <c r="K14" i="25"/>
  <c r="C13" i="25"/>
  <c r="C12" i="25"/>
  <c r="K12" i="25" l="1"/>
  <c r="N12" i="25" s="1"/>
  <c r="K13" i="25"/>
  <c r="D30" i="21"/>
  <c r="D29" i="21"/>
  <c r="D28" i="21"/>
  <c r="D27" i="21"/>
  <c r="D26" i="21"/>
  <c r="C26" i="21"/>
  <c r="L26" i="21" s="1"/>
  <c r="C31" i="21"/>
  <c r="C30" i="21"/>
  <c r="L30" i="21" s="1"/>
  <c r="C29" i="21"/>
  <c r="L29" i="21" s="1"/>
  <c r="C28" i="21"/>
  <c r="L28" i="21" s="1"/>
  <c r="C27" i="21"/>
  <c r="L27" i="21" s="1"/>
  <c r="G24" i="25" l="1"/>
  <c r="F24" i="25"/>
  <c r="J30" i="21"/>
  <c r="M30" i="21" s="1"/>
  <c r="N41" i="19"/>
  <c r="N14" i="25" l="1"/>
  <c r="J28" i="21"/>
  <c r="M28" i="21" s="1"/>
  <c r="I22" i="24" l="1"/>
  <c r="I23" i="24"/>
  <c r="I24" i="24"/>
  <c r="J26" i="21" l="1"/>
  <c r="M26" i="21" s="1"/>
  <c r="J29" i="21"/>
  <c r="M29" i="21" s="1"/>
  <c r="I21" i="24"/>
  <c r="I25" i="24"/>
  <c r="L26" i="24" l="1"/>
  <c r="J27" i="21"/>
  <c r="M27" i="21" s="1"/>
  <c r="N13" i="25"/>
  <c r="N20" i="25"/>
  <c r="K24" i="25" l="1"/>
  <c r="M24" i="25"/>
  <c r="J27" i="23"/>
  <c r="H13" i="25"/>
  <c r="J32" i="24"/>
  <c r="J26" i="23"/>
  <c r="J31" i="24"/>
  <c r="J33" i="24"/>
  <c r="H14" i="25"/>
  <c r="J28" i="23"/>
  <c r="H24" i="25" l="1"/>
  <c r="H49" i="25" l="1"/>
  <c r="I49" i="25" s="1"/>
</calcChain>
</file>

<file path=xl/sharedStrings.xml><?xml version="1.0" encoding="utf-8"?>
<sst xmlns="http://schemas.openxmlformats.org/spreadsheetml/2006/main" count="208" uniqueCount="118">
  <si>
    <t>Activiteit</t>
  </si>
  <si>
    <t>Op welke naam vraagt u subsidie aan?</t>
  </si>
  <si>
    <t>Wat is de naam van het project?</t>
  </si>
  <si>
    <t>Aanvraaggegevens</t>
  </si>
  <si>
    <t>Subsidie %</t>
  </si>
  <si>
    <t>Functie</t>
  </si>
  <si>
    <t>Uren</t>
  </si>
  <si>
    <t>Restwaarde</t>
  </si>
  <si>
    <t>Afschrijvingstermijn (jr)</t>
  </si>
  <si>
    <t>Naam Bedrijf</t>
  </si>
  <si>
    <t>Aantal</t>
  </si>
  <si>
    <t>Bedrag</t>
  </si>
  <si>
    <t>Omschrijving</t>
  </si>
  <si>
    <t>Aanschaf-waarde</t>
  </si>
  <si>
    <t>Subsidie</t>
  </si>
  <si>
    <t>Activiteit Nr.</t>
  </si>
  <si>
    <t>Gebruik voor activiteit (mnd)</t>
  </si>
  <si>
    <t>Provincie Overijssel</t>
  </si>
  <si>
    <t>Subsidiabele Activiteiten</t>
  </si>
  <si>
    <t>Btw %</t>
  </si>
  <si>
    <t>Verwachte uitgaven</t>
  </si>
  <si>
    <t>Nog meer kostenposten?</t>
  </si>
  <si>
    <t>Overige kosten vrijwilligers</t>
  </si>
  <si>
    <t>Overige kosten derden</t>
  </si>
  <si>
    <t>Kosten machines en apparatuur</t>
  </si>
  <si>
    <t>Kolom1</t>
  </si>
  <si>
    <t>Nr.</t>
  </si>
  <si>
    <t>Naam van de subsidie</t>
  </si>
  <si>
    <t xml:space="preserve"> </t>
  </si>
  <si>
    <t>Totale kosten per activiteit</t>
  </si>
  <si>
    <t>Functie betrokkene</t>
  </si>
  <si>
    <t>Uurtarief vaste loon- kosten</t>
  </si>
  <si>
    <t>Kolom2</t>
  </si>
  <si>
    <t>Kolom3</t>
  </si>
  <si>
    <r>
      <t xml:space="preserve">Maximaal </t>
    </r>
    <r>
      <rPr>
        <sz val="8"/>
        <color theme="0"/>
        <rFont val="Verdana"/>
        <family val="2"/>
      </rPr>
      <t>subsidiabel</t>
    </r>
  </si>
  <si>
    <t>Ruimte voor subsidie</t>
  </si>
  <si>
    <t>Kosten per product / dienst</t>
  </si>
  <si>
    <t>Product / dienst</t>
  </si>
  <si>
    <t>Naam bedrijf of leverancier</t>
  </si>
  <si>
    <t>Kosten inc. btw</t>
  </si>
  <si>
    <t>Uurtarief ex. btw</t>
  </si>
  <si>
    <r>
      <rPr>
        <b/>
        <sz val="9"/>
        <color theme="3"/>
        <rFont val="Verdana"/>
        <family val="2"/>
      </rPr>
      <t>+ Meer kosten invoeren?</t>
    </r>
    <r>
      <rPr>
        <sz val="9"/>
        <color theme="1"/>
        <rFont val="Verdana"/>
        <family val="2"/>
      </rPr>
      <t xml:space="preserve"> U kunt rijen invoegen door een willekeurige cel in de tabel aan te klikken en via de rechtermuisknop via 'invoegen' een rij in te voegen.</t>
    </r>
  </si>
  <si>
    <t>Apparaat of machine</t>
  </si>
  <si>
    <t>Datum aanschaf</t>
  </si>
  <si>
    <t>Afschr. per jaar</t>
  </si>
  <si>
    <t>Gebruik t.o.v. totaal (%)</t>
  </si>
  <si>
    <t>Activiteit nr.</t>
  </si>
  <si>
    <t>Kolom4</t>
  </si>
  <si>
    <t>Kolom22</t>
  </si>
  <si>
    <t>Kolom23</t>
  </si>
  <si>
    <t>Kolom5</t>
  </si>
  <si>
    <t>Maximaal subsidie bedrag</t>
  </si>
  <si>
    <t>Dit zijn kosten van geleverde materialen en/of diensten door derden.</t>
  </si>
  <si>
    <t>Loonkosten van medewerkers in dienst van de aanvrager.</t>
  </si>
  <si>
    <t xml:space="preserve">Dit zijn kosten voor gebruik van machines en apparatuur. Dit mag voor machines en apparatuur (apparaten, machines, licenties voor software of de eventuele onderhoudskosten) die al in uw bezit zijn of die worden aangeschaft voor het uitvoeren van de activiteit. </t>
  </si>
  <si>
    <t xml:space="preserve">Deze kosten komen in aanmerking voor subsidie voor de periode dat ze gebruikt worden. De kosten mogen niet volledig opgevoerd worden als ze ook voor andere zaken worden gebruikt. De kosten horen bij de activiteit waarvoor u subsidie vraagt. </t>
  </si>
  <si>
    <t>Niet invullen</t>
  </si>
  <si>
    <t xml:space="preserve">Klik op onderstaande wegwijzer of op de tabbladen om naar de kostenpost te gaan waarvan u verwacht kosten te maken. Als u alle kostenposten heeft ingevuld ga dan naar het totaaloverzicht om de (eigen) inkomsten in te vullen. </t>
  </si>
  <si>
    <t>Vul hieronder per activiteit de juiste gegevens in</t>
  </si>
  <si>
    <t>Dit zijn kosten van inhuur van extern personeel (het personeel is niet in loondienst van de aanvrager).</t>
  </si>
  <si>
    <t>Dit zijn kosten voor bijvoorbeeld verzekeringspremies voor vrijwilligersinzet of lunches.</t>
  </si>
  <si>
    <t>Extra kosten</t>
  </si>
  <si>
    <t>Onderstaand overzicht geeft de door u voorlopig opgegeven kosten weer en hoeveel kosten u nog kunt opgeven (ruimte voor subsidie) tot het maximale subsidiebedrag, per activiteit.</t>
  </si>
  <si>
    <t>Rekenvoorbeeld</t>
  </si>
  <si>
    <t>Uw machine draait 20u per dag en staat 4u per dag stil voor onderhoud en schoonmaak. De machine wordt 10u per dag gebruikt voor de subsidiabele activiteit(en) en 10u voor overige bedrijfsactiviteiten. Dan mag u maximaal 10u gebruikstijd + 2u onderhouds- en schoonmaakkosten rekenen. Het gebruik t.o.v. totaal zal in dit geval 50% zijn.</t>
  </si>
  <si>
    <t>Kosten totaal</t>
  </si>
  <si>
    <t>Totaal aangevraagde subsidie</t>
  </si>
  <si>
    <t>Grijze velden niet invullen</t>
  </si>
  <si>
    <t>Mocht u nog opmerkingen of toevoegingen hebben over de subsidiabele activiteiten, dan kan dat hieronder.</t>
  </si>
  <si>
    <t>Totale projectkosten</t>
  </si>
  <si>
    <t>Subsidieaanvraag per activiteit</t>
  </si>
  <si>
    <t>Totaal:</t>
  </si>
  <si>
    <r>
      <t xml:space="preserve">Activiteit </t>
    </r>
    <r>
      <rPr>
        <sz val="7"/>
        <color theme="0" tint="-0.34998626667073579"/>
        <rFont val="Verdana"/>
        <family val="2"/>
      </rPr>
      <t>(klik op de cel voor info en vul deze altijd in)</t>
    </r>
  </si>
  <si>
    <t>ASV subsidie</t>
  </si>
  <si>
    <t xml:space="preserve">  </t>
  </si>
  <si>
    <t>Financiering</t>
  </si>
  <si>
    <t>In onderstaand overzicht vult u activiteiten in waarvoor u subsidie aanvraagt. Het is belangrijk dat u dit goed invult, want in de volgende tabbladen kunt u vervolgens per activiteit de (loon)kosten opgeven.  Deze activiteiten moeten terugkomen in de projectbeschrijving onder punt 6 van het aanvraagformulier.</t>
  </si>
  <si>
    <t>Kosten per activiteit</t>
  </si>
  <si>
    <t>Cash:</t>
  </si>
  <si>
    <t>In kind:</t>
  </si>
  <si>
    <t>Gevraagd subsidiebedrag:</t>
  </si>
  <si>
    <t xml:space="preserve">Gevraagd subsidiebedrag </t>
  </si>
  <si>
    <t>Omschrijving (soort kosten of functie)</t>
  </si>
  <si>
    <t>Aantal (uren)</t>
  </si>
  <si>
    <t>Tarief</t>
  </si>
  <si>
    <t>Subtotaal in kind</t>
  </si>
  <si>
    <t xml:space="preserve">% subsidie </t>
  </si>
  <si>
    <t>TOTAAL KOSTEN</t>
  </si>
  <si>
    <t>Als u deze begroting volledig heeft ingevuld dan dient u deze als bijlage bij uw aanvraag in te dienen.</t>
  </si>
  <si>
    <t>Totaalbedrag cofinanciering</t>
  </si>
  <si>
    <t>Loonsom per jaar inclusief werkgeverslasten</t>
  </si>
  <si>
    <t>Aantal uren</t>
  </si>
  <si>
    <t>Totale loonkosten                                       (uren * tarief)</t>
  </si>
  <si>
    <t>Onderstaand overzicht geeft de door u voorlopig opgegeven personeelskosten weer  per activiteit.</t>
  </si>
  <si>
    <t>Onderstaand overzicht geeft de door u voorlopig opgegeven kosten van derden weer per activiteit.</t>
  </si>
  <si>
    <t>Personeelskosten</t>
  </si>
  <si>
    <t>Kosten derden</t>
  </si>
  <si>
    <t>(max 50%)</t>
  </si>
  <si>
    <t>Te hanteren uurtarief directe loonkosten incl overhead</t>
  </si>
  <si>
    <t>Berekend uurtarief directe loonkosten incl. overhead</t>
  </si>
  <si>
    <t>Totale loonkosten subsidie aanvraag</t>
  </si>
  <si>
    <t>Organisatie</t>
  </si>
  <si>
    <t>Cofinanciering:</t>
  </si>
  <si>
    <t>Subtotaal cash</t>
  </si>
  <si>
    <r>
      <t xml:space="preserve">Kunt u als aanvrager Btw terugvragen? </t>
    </r>
    <r>
      <rPr>
        <sz val="9"/>
        <color rgb="FF005A9A"/>
        <rFont val="Calibri"/>
        <family val="2"/>
      </rPr>
      <t>(selecteer uit dropdown-menu)</t>
    </r>
  </si>
  <si>
    <r>
      <t xml:space="preserve">Omschrijving/Opmerking </t>
    </r>
    <r>
      <rPr>
        <sz val="11"/>
        <rFont val="Calibri"/>
        <family val="2"/>
      </rPr>
      <t>(niet verplicht/max. 2500 tekens)</t>
    </r>
  </si>
  <si>
    <r>
      <rPr>
        <b/>
        <sz val="9"/>
        <color theme="3"/>
        <rFont val="Calibri"/>
        <family val="2"/>
      </rPr>
      <t>+ Meer kosten invoeren?</t>
    </r>
    <r>
      <rPr>
        <sz val="9"/>
        <color theme="1"/>
        <rFont val="Calibri"/>
        <family val="2"/>
      </rPr>
      <t xml:space="preserve"> U kunt rijen invoegen door een willekeurige cel in de tabel aan te klikken en via de rechtermuisknop via 'invoegen' een rij in te voegen.</t>
    </r>
  </si>
  <si>
    <r>
      <t xml:space="preserve">Activiteit </t>
    </r>
    <r>
      <rPr>
        <sz val="9"/>
        <color theme="0" tint="-0.34998626667073579"/>
        <rFont val="Calibri"/>
        <family val="2"/>
      </rPr>
      <t>(klik op de cel en vul deze altijd in)</t>
    </r>
  </si>
  <si>
    <r>
      <t xml:space="preserve">Loonkostensoort </t>
    </r>
    <r>
      <rPr>
        <sz val="9"/>
        <color theme="0" tint="-0.34998626667073579"/>
        <rFont val="Calibri"/>
        <family val="2"/>
      </rPr>
      <t>(klik op de cel voor info)</t>
    </r>
  </si>
  <si>
    <r>
      <t xml:space="preserve">Activiteit </t>
    </r>
    <r>
      <rPr>
        <sz val="9"/>
        <color theme="0" tint="-0.34998626667073579"/>
        <rFont val="Calibri"/>
        <family val="2"/>
      </rPr>
      <t>(klik op de cel voor info en vul deze altijd in)</t>
    </r>
  </si>
  <si>
    <t>8RHK ambassadeurs</t>
  </si>
  <si>
    <t>Let op deze cofinanciering moet ook bij de kosten zijn opgevoerd.</t>
  </si>
  <si>
    <t>1. Algemene gegevens</t>
  </si>
  <si>
    <t>2. Loonkosten</t>
  </si>
  <si>
    <t>3. Loonkosten derden</t>
  </si>
  <si>
    <t>4. Totaaloverzicht kosten en financiering</t>
  </si>
  <si>
    <t>Toelichting op schaalniveau en berekening aantal uren</t>
  </si>
  <si>
    <t>Toelichting op berekening aantal uren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</si>
</sst>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quot;€&quot;#,##0_);\(&quot;€&quot;#,##0\)"/>
    <numFmt numFmtId="165" formatCode="_(* #,##0.00_);_(* \(#,##0.00\);_(* &quot;-&quot;??_);_(@_)"/>
    <numFmt numFmtId="166" formatCode="_(&quot;€&quot;* #,##0.00_);_(&quot;€&quot;* \(#,##0.00\);_(&quot;€&quot;* &quot;-&quot;??_);_(@_)"/>
    <numFmt numFmtId="167" formatCode="&quot;€&quot;#,##0.00_);\(&quot;€&quot;#,##0.00\)"/>
    <numFmt numFmtId="168" formatCode="[$€-413]\ #,##0.00;[$€-413]\ \-#,##0.00"/>
    <numFmt numFmtId="169" formatCode="&quot;€&quot;\ #,##0.00"/>
    <numFmt numFmtId="170" formatCode="&quot;€&quot;\ #,##0"/>
    <numFmt numFmtId="171" formatCode="#,##0_ ;\-#,##0\ "/>
  </numFmts>
  <fonts count="37" x14ac:knownFonts="1">
    <font>
      <sz val="8"/>
      <color theme="1"/>
      <name val="Verdana"/>
      <family val="2"/>
    </font>
    <font>
      <b/>
      <sz val="8"/>
      <color theme="1"/>
      <name val="Verdana"/>
      <family val="2"/>
    </font>
    <font>
      <sz val="8"/>
      <color theme="0"/>
      <name val="Verdana"/>
      <family val="2"/>
    </font>
    <font>
      <sz val="8"/>
      <name val="Verdana"/>
      <family val="2"/>
    </font>
    <font>
      <sz val="8"/>
      <color rgb="FF000000"/>
      <name val="Verdana"/>
      <family val="2"/>
    </font>
    <font>
      <b/>
      <sz val="14"/>
      <color rgb="FF00ADEE"/>
      <name val="Verdana"/>
      <family val="2"/>
    </font>
    <font>
      <b/>
      <sz val="10"/>
      <color rgb="FF005A9A"/>
      <name val="Verdana"/>
      <family val="2"/>
    </font>
    <font>
      <sz val="9"/>
      <color theme="1"/>
      <name val="Verdana"/>
      <family val="2"/>
    </font>
    <font>
      <b/>
      <sz val="12"/>
      <color rgb="FF98002C"/>
      <name val="Verdana"/>
      <family val="2"/>
    </font>
    <font>
      <sz val="8"/>
      <color rgb="FF005A9A"/>
      <name val="Verdana"/>
      <family val="2"/>
    </font>
    <font>
      <b/>
      <sz val="8"/>
      <color theme="0"/>
      <name val="Verdana"/>
      <family val="2"/>
    </font>
    <font>
      <sz val="8"/>
      <color theme="1"/>
      <name val="Verdana"/>
      <family val="2"/>
    </font>
    <font>
      <b/>
      <sz val="9"/>
      <color theme="3"/>
      <name val="Verdana"/>
      <family val="2"/>
    </font>
    <font>
      <sz val="9"/>
      <name val="Verdana"/>
      <family val="2"/>
    </font>
    <font>
      <b/>
      <sz val="9"/>
      <color rgb="FF98002C"/>
      <name val="Verdana"/>
      <family val="2"/>
    </font>
    <font>
      <sz val="7"/>
      <color theme="0" tint="-0.34998626667073579"/>
      <name val="Verdana"/>
      <family val="2"/>
    </font>
    <font>
      <sz val="9"/>
      <color theme="1"/>
      <name val="Calibri"/>
      <family val="2"/>
    </font>
    <font>
      <sz val="9"/>
      <color rgb="FF005A9A"/>
      <name val="Calibri"/>
      <family val="2"/>
    </font>
    <font>
      <sz val="9"/>
      <name val="Calibri"/>
      <family val="2"/>
    </font>
    <font>
      <b/>
      <sz val="11"/>
      <color rgb="FF005A9A"/>
      <name val="Calibri"/>
      <family val="2"/>
    </font>
    <font>
      <sz val="11"/>
      <name val="Calibri"/>
      <family val="2"/>
    </font>
    <font>
      <sz val="9"/>
      <color rgb="FF000000"/>
      <name val="Calibri"/>
      <family val="2"/>
    </font>
    <font>
      <b/>
      <sz val="9"/>
      <color rgb="FF00ADEE"/>
      <name val="Calibri"/>
      <family val="2"/>
    </font>
    <font>
      <b/>
      <sz val="9"/>
      <color theme="1"/>
      <name val="Calibri"/>
      <family val="2"/>
    </font>
    <font>
      <b/>
      <sz val="9"/>
      <color rgb="FF98002C"/>
      <name val="Calibri"/>
      <family val="2"/>
    </font>
    <font>
      <b/>
      <sz val="9"/>
      <color rgb="FF005A9A"/>
      <name val="Calibri"/>
      <family val="2"/>
    </font>
    <font>
      <sz val="9"/>
      <color theme="0"/>
      <name val="Calibri"/>
      <family val="2"/>
    </font>
    <font>
      <b/>
      <sz val="9"/>
      <color theme="0"/>
      <name val="Calibri"/>
      <family val="2"/>
    </font>
    <font>
      <b/>
      <u/>
      <sz val="9"/>
      <color rgb="FF005A9A"/>
      <name val="Calibri"/>
      <family val="2"/>
    </font>
    <font>
      <b/>
      <u/>
      <sz val="11"/>
      <color rgb="FF005A9A"/>
      <name val="Calibri"/>
      <family val="2"/>
    </font>
    <font>
      <b/>
      <sz val="9"/>
      <color theme="3"/>
      <name val="Calibri"/>
      <family val="2"/>
    </font>
    <font>
      <sz val="9"/>
      <color theme="0" tint="-0.34998626667073579"/>
      <name val="Calibri"/>
      <family val="2"/>
    </font>
    <font>
      <b/>
      <sz val="9"/>
      <name val="Calibri"/>
      <family val="2"/>
    </font>
    <font>
      <sz val="9"/>
      <color theme="0" tint="-4.9989318521683403E-2"/>
      <name val="Calibri"/>
      <family val="2"/>
    </font>
    <font>
      <sz val="9"/>
      <color rgb="FF98002C"/>
      <name val="Calibri"/>
      <family val="2"/>
    </font>
    <font>
      <sz val="9"/>
      <color rgb="FFFF0000"/>
      <name val="Calibri"/>
      <family val="2"/>
    </font>
    <font>
      <b/>
      <sz val="10"/>
      <color rgb="FFFF0000"/>
      <name val="Calibri"/>
      <family val="2"/>
    </font>
  </fonts>
  <fills count="10">
    <fill>
      <patternFill patternType="none"/>
    </fill>
    <fill>
      <patternFill patternType="gray125"/>
    </fill>
    <fill>
      <patternFill patternType="solid">
        <fgColor theme="0"/>
        <bgColor indexed="64"/>
      </patternFill>
    </fill>
    <fill>
      <patternFill patternType="solid">
        <fgColor rgb="FF005A9A"/>
        <bgColor indexed="64"/>
      </patternFill>
    </fill>
    <fill>
      <patternFill patternType="solid">
        <fgColor rgb="FFE7F5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theme="8"/>
      </patternFill>
    </fill>
    <fill>
      <patternFill patternType="solid">
        <fgColor rgb="FFD4EDFC"/>
        <bgColor indexed="64"/>
      </patternFill>
    </fill>
    <fill>
      <patternFill patternType="solid">
        <fgColor rgb="FF92D050"/>
        <bgColor indexed="64"/>
      </patternFill>
    </fill>
  </fills>
  <borders count="46">
    <border>
      <left/>
      <right/>
      <top/>
      <bottom/>
      <diagonal/>
    </border>
    <border>
      <left style="medium">
        <color rgb="FF00ADEE"/>
      </left>
      <right/>
      <top style="medium">
        <color rgb="FF00ADEE"/>
      </top>
      <bottom style="medium">
        <color rgb="FF00ADEE"/>
      </bottom>
      <diagonal/>
    </border>
    <border>
      <left/>
      <right/>
      <top style="medium">
        <color rgb="FF00ADEE"/>
      </top>
      <bottom style="medium">
        <color rgb="FF00ADEE"/>
      </bottom>
      <diagonal/>
    </border>
    <border>
      <left/>
      <right style="medium">
        <color rgb="FF00ADEE"/>
      </right>
      <top style="medium">
        <color rgb="FF00ADEE"/>
      </top>
      <bottom style="medium">
        <color rgb="FF00ADEE"/>
      </bottom>
      <diagonal/>
    </border>
    <border>
      <left style="medium">
        <color rgb="FF00ADEE"/>
      </left>
      <right/>
      <top style="medium">
        <color rgb="FF00ADEE"/>
      </top>
      <bottom/>
      <diagonal/>
    </border>
    <border>
      <left/>
      <right/>
      <top style="medium">
        <color rgb="FF00ADEE"/>
      </top>
      <bottom/>
      <diagonal/>
    </border>
    <border>
      <left/>
      <right style="medium">
        <color rgb="FF00ADEE"/>
      </right>
      <top style="medium">
        <color rgb="FF00ADEE"/>
      </top>
      <bottom/>
      <diagonal/>
    </border>
    <border>
      <left style="medium">
        <color rgb="FF00ADEE"/>
      </left>
      <right/>
      <top/>
      <bottom/>
      <diagonal/>
    </border>
    <border>
      <left/>
      <right style="medium">
        <color rgb="FF00ADEE"/>
      </right>
      <top/>
      <bottom/>
      <diagonal/>
    </border>
    <border>
      <left style="medium">
        <color rgb="FF00ADEE"/>
      </left>
      <right/>
      <top/>
      <bottom style="medium">
        <color rgb="FF00ADEE"/>
      </bottom>
      <diagonal/>
    </border>
    <border>
      <left/>
      <right/>
      <top/>
      <bottom style="medium">
        <color rgb="FF00ADEE"/>
      </bottom>
      <diagonal/>
    </border>
    <border>
      <left/>
      <right style="medium">
        <color rgb="FF00ADEE"/>
      </right>
      <top/>
      <bottom style="medium">
        <color rgb="FF00ADEE"/>
      </bottom>
      <diagonal/>
    </border>
    <border>
      <left/>
      <right style="thin">
        <color theme="0"/>
      </right>
      <top/>
      <bottom style="thick">
        <color theme="0"/>
      </bottom>
      <diagonal/>
    </border>
    <border>
      <left/>
      <right/>
      <top/>
      <bottom style="thick">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ck">
        <color theme="0"/>
      </top>
      <bottom/>
      <diagonal/>
    </border>
    <border>
      <left style="thin">
        <color theme="0"/>
      </left>
      <right/>
      <top/>
      <bottom/>
      <diagonal/>
    </border>
    <border>
      <left/>
      <right/>
      <top style="thick">
        <color theme="0"/>
      </top>
      <bottom/>
      <diagonal/>
    </border>
    <border>
      <left/>
      <right style="thin">
        <color theme="0"/>
      </right>
      <top/>
      <bottom/>
      <diagonal/>
    </border>
    <border>
      <left style="thin">
        <color theme="0"/>
      </left>
      <right style="thin">
        <color theme="0"/>
      </right>
      <top style="thin">
        <color theme="0"/>
      </top>
      <bottom style="thin">
        <color theme="0"/>
      </bottom>
      <diagonal/>
    </border>
    <border>
      <left/>
      <right style="thin">
        <color theme="0"/>
      </right>
      <top style="thick">
        <color theme="0"/>
      </top>
      <bottom/>
      <diagonal/>
    </border>
    <border>
      <left style="thin">
        <color theme="0"/>
      </left>
      <right/>
      <top style="thin">
        <color theme="0"/>
      </top>
      <bottom style="thick">
        <color theme="0"/>
      </bottom>
      <diagonal/>
    </border>
    <border>
      <left style="thin">
        <color theme="0"/>
      </left>
      <right style="thin">
        <color theme="0"/>
      </right>
      <top style="thick">
        <color theme="0"/>
      </top>
      <bottom style="thin">
        <color theme="0"/>
      </bottom>
      <diagonal/>
    </border>
    <border>
      <left style="thin">
        <color theme="0"/>
      </left>
      <right/>
      <top style="thick">
        <color theme="0"/>
      </top>
      <bottom style="thin">
        <color theme="0"/>
      </bottom>
      <diagonal/>
    </border>
    <border>
      <left/>
      <right/>
      <top style="thin">
        <color theme="0"/>
      </top>
      <bottom/>
      <diagonal/>
    </border>
    <border>
      <left/>
      <right/>
      <top/>
      <bottom style="thin">
        <color theme="0"/>
      </bottom>
      <diagonal/>
    </border>
    <border>
      <left/>
      <right/>
      <top style="thin">
        <color theme="0"/>
      </top>
      <bottom style="thin">
        <color theme="0"/>
      </bottom>
      <diagonal/>
    </border>
    <border>
      <left/>
      <right/>
      <top/>
      <bottom style="medium">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bottom style="thin">
        <color theme="0"/>
      </bottom>
      <diagonal/>
    </border>
    <border>
      <left/>
      <right style="thin">
        <color theme="0"/>
      </right>
      <top style="thick">
        <color theme="0"/>
      </top>
      <bottom style="thin">
        <color theme="0"/>
      </bottom>
      <diagonal/>
    </border>
    <border>
      <left style="thin">
        <color theme="9" tint="-0.24994659260841701"/>
      </left>
      <right/>
      <top/>
      <bottom/>
      <diagonal/>
    </border>
    <border>
      <left/>
      <right style="thin">
        <color theme="9" tint="-0.24994659260841701"/>
      </right>
      <top/>
      <bottom/>
      <diagonal/>
    </border>
    <border>
      <left style="thin">
        <color theme="9" tint="-0.24994659260841701"/>
      </left>
      <right/>
      <top/>
      <bottom style="thin">
        <color theme="9" tint="-0.24994659260841701"/>
      </bottom>
      <diagonal/>
    </border>
    <border>
      <left/>
      <right/>
      <top/>
      <bottom style="thin">
        <color theme="9" tint="-0.24994659260841701"/>
      </bottom>
      <diagonal/>
    </border>
    <border>
      <left/>
      <right style="thin">
        <color theme="9" tint="-0.24994659260841701"/>
      </right>
      <top/>
      <bottom style="thin">
        <color theme="9" tint="-0.24994659260841701"/>
      </bottom>
      <diagonal/>
    </border>
    <border>
      <left style="thin">
        <color theme="8"/>
      </left>
      <right/>
      <top/>
      <bottom/>
      <diagonal/>
    </border>
    <border>
      <left/>
      <right style="thin">
        <color theme="8"/>
      </right>
      <top/>
      <bottom/>
      <diagonal/>
    </border>
    <border>
      <left style="thin">
        <color theme="8"/>
      </left>
      <right/>
      <top/>
      <bottom style="thin">
        <color theme="8"/>
      </bottom>
      <diagonal/>
    </border>
    <border>
      <left/>
      <right/>
      <top/>
      <bottom style="thin">
        <color theme="8"/>
      </bottom>
      <diagonal/>
    </border>
    <border>
      <left/>
      <right style="thin">
        <color theme="8"/>
      </right>
      <top/>
      <bottom style="thin">
        <color theme="8"/>
      </bottom>
      <diagonal/>
    </border>
    <border>
      <left/>
      <right style="thin">
        <color theme="8"/>
      </right>
      <top style="thin">
        <color theme="8"/>
      </top>
      <bottom/>
      <diagonal/>
    </border>
    <border>
      <left/>
      <right/>
      <top/>
      <bottom style="thin">
        <color rgb="FF00ADEE"/>
      </bottom>
      <diagonal/>
    </border>
    <border>
      <left style="thin">
        <color theme="0"/>
      </left>
      <right/>
      <top/>
      <bottom style="thick">
        <color theme="0"/>
      </bottom>
      <diagonal/>
    </border>
  </borders>
  <cellStyleXfs count="6">
    <xf numFmtId="0" fontId="0" fillId="0" borderId="0"/>
    <xf numFmtId="166" fontId="11" fillId="0" borderId="0" applyFont="0" applyFill="0" applyBorder="0" applyAlignment="0" applyProtection="0"/>
    <xf numFmtId="9"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cellStyleXfs>
  <cellXfs count="288">
    <xf numFmtId="0" fontId="0" fillId="0" borderId="0" xfId="0"/>
    <xf numFmtId="0" fontId="0" fillId="0" borderId="0" xfId="0" applyAlignment="1">
      <alignment vertical="center"/>
    </xf>
    <xf numFmtId="0" fontId="0" fillId="2" borderId="0" xfId="0" applyFill="1"/>
    <xf numFmtId="0" fontId="6" fillId="0" borderId="0" xfId="0" applyFont="1" applyAlignment="1">
      <alignment vertical="center"/>
    </xf>
    <xf numFmtId="0" fontId="3" fillId="4" borderId="0" xfId="0" applyFont="1" applyFill="1" applyAlignment="1">
      <alignment horizontal="center" vertical="center"/>
    </xf>
    <xf numFmtId="0" fontId="7" fillId="0" borderId="0" xfId="0" applyFont="1" applyAlignment="1">
      <alignment wrapText="1"/>
    </xf>
    <xf numFmtId="0" fontId="9" fillId="0" borderId="0" xfId="0" applyFont="1" applyAlignment="1">
      <alignment horizontal="right" vertical="center"/>
    </xf>
    <xf numFmtId="0" fontId="4" fillId="2" borderId="0" xfId="0" applyFont="1" applyFill="1"/>
    <xf numFmtId="0" fontId="5" fillId="2" borderId="0" xfId="0" applyFont="1" applyFill="1"/>
    <xf numFmtId="0" fontId="4" fillId="2" borderId="0" xfId="0" applyFont="1" applyFill="1" applyAlignment="1">
      <alignment horizontal="left" vertical="top"/>
    </xf>
    <xf numFmtId="0" fontId="8" fillId="2" borderId="0" xfId="0" applyFont="1" applyFill="1"/>
    <xf numFmtId="0" fontId="6" fillId="2" borderId="0" xfId="0" applyFont="1" applyFill="1" applyAlignment="1">
      <alignment vertical="center"/>
    </xf>
    <xf numFmtId="0" fontId="0" fillId="2" borderId="0" xfId="0" applyFill="1" applyAlignment="1">
      <alignment vertical="center"/>
    </xf>
    <xf numFmtId="0" fontId="3" fillId="2" borderId="0" xfId="0" applyFont="1" applyFill="1" applyAlignment="1">
      <alignment horizontal="center" vertical="center"/>
    </xf>
    <xf numFmtId="0" fontId="0" fillId="2" borderId="0" xfId="0" applyFill="1" applyAlignment="1">
      <alignment vertical="top" wrapText="1"/>
    </xf>
    <xf numFmtId="0" fontId="3" fillId="2" borderId="0" xfId="0" applyFont="1" applyFill="1"/>
    <xf numFmtId="0" fontId="7" fillId="2" borderId="0" xfId="0" applyFont="1" applyFill="1" applyAlignment="1">
      <alignment wrapText="1"/>
    </xf>
    <xf numFmtId="0" fontId="9" fillId="2" borderId="5" xfId="0" applyFont="1" applyFill="1" applyBorder="1" applyAlignment="1">
      <alignment vertical="center"/>
    </xf>
    <xf numFmtId="0" fontId="0" fillId="2" borderId="5" xfId="0" applyFill="1" applyBorder="1" applyAlignment="1">
      <alignment vertical="center"/>
    </xf>
    <xf numFmtId="0" fontId="3" fillId="4" borderId="0" xfId="0" applyFont="1" applyFill="1" applyAlignment="1">
      <alignment horizontal="left" wrapText="1"/>
    </xf>
    <xf numFmtId="0" fontId="3" fillId="4" borderId="0" xfId="0" applyFont="1" applyFill="1" applyAlignment="1">
      <alignment vertical="top" wrapText="1"/>
    </xf>
    <xf numFmtId="0" fontId="3" fillId="4" borderId="0" xfId="0" applyFont="1" applyFill="1" applyAlignment="1">
      <alignment horizontal="left" vertical="center" wrapText="1"/>
    </xf>
    <xf numFmtId="0" fontId="9" fillId="2" borderId="0" xfId="0" applyFont="1" applyFill="1" applyAlignment="1">
      <alignment horizontal="right" vertical="center"/>
    </xf>
    <xf numFmtId="0" fontId="10" fillId="3" borderId="0" xfId="0" applyFont="1" applyFill="1" applyAlignment="1">
      <alignment horizontal="center" vertical="center"/>
    </xf>
    <xf numFmtId="0" fontId="1" fillId="2" borderId="0" xfId="0" applyFont="1" applyFill="1"/>
    <xf numFmtId="0" fontId="9" fillId="2" borderId="5" xfId="0" applyFont="1" applyFill="1" applyBorder="1" applyAlignment="1">
      <alignment horizontal="right" vertical="center"/>
    </xf>
    <xf numFmtId="9" fontId="3" fillId="4" borderId="0" xfId="2" applyFont="1" applyFill="1" applyAlignment="1">
      <alignment horizontal="center" vertical="center"/>
    </xf>
    <xf numFmtId="170" fontId="3" fillId="4" borderId="0" xfId="0" applyNumberFormat="1" applyFont="1" applyFill="1" applyAlignment="1">
      <alignment horizontal="center" vertical="center"/>
    </xf>
    <xf numFmtId="0" fontId="0" fillId="6" borderId="0" xfId="0" applyFill="1"/>
    <xf numFmtId="0" fontId="0" fillId="6" borderId="0" xfId="0" applyFill="1" applyAlignment="1">
      <alignment vertical="center"/>
    </xf>
    <xf numFmtId="0" fontId="2" fillId="3" borderId="0" xfId="0" applyFont="1" applyFill="1" applyAlignment="1">
      <alignment horizontal="center" vertical="center" wrapText="1"/>
    </xf>
    <xf numFmtId="9" fontId="3" fillId="5" borderId="0" xfId="2" applyFont="1" applyFill="1" applyAlignment="1">
      <alignment horizontal="center" vertical="center"/>
    </xf>
    <xf numFmtId="9" fontId="3" fillId="5" borderId="0" xfId="2" applyFont="1" applyFill="1" applyBorder="1" applyAlignment="1">
      <alignment horizontal="center" vertical="center"/>
    </xf>
    <xf numFmtId="0" fontId="2" fillId="2" borderId="0" xfId="0" applyFont="1" applyFill="1"/>
    <xf numFmtId="0" fontId="10" fillId="3" borderId="0" xfId="0" applyFont="1" applyFill="1" applyAlignment="1">
      <alignment horizontal="center" vertical="center" wrapText="1"/>
    </xf>
    <xf numFmtId="14" fontId="3" fillId="4" borderId="0" xfId="0" applyNumberFormat="1" applyFont="1" applyFill="1" applyAlignment="1">
      <alignment horizontal="center" vertical="center"/>
    </xf>
    <xf numFmtId="170" fontId="0" fillId="2" borderId="0" xfId="0" applyNumberFormat="1" applyFill="1" applyAlignment="1">
      <alignment horizontal="center" vertical="center" wrapText="1"/>
    </xf>
    <xf numFmtId="170" fontId="3" fillId="5" borderId="0" xfId="0" applyNumberFormat="1" applyFont="1" applyFill="1" applyAlignment="1">
      <alignment horizontal="center" vertical="center"/>
    </xf>
    <xf numFmtId="0" fontId="3" fillId="4" borderId="0" xfId="0" applyFont="1" applyFill="1" applyAlignment="1">
      <alignment horizontal="center" vertical="center" wrapText="1"/>
    </xf>
    <xf numFmtId="49" fontId="0" fillId="2" borderId="0" xfId="0" applyNumberFormat="1" applyFill="1" applyAlignment="1">
      <alignment horizontal="left" vertical="center" wrapText="1"/>
    </xf>
    <xf numFmtId="0" fontId="0" fillId="2" borderId="0" xfId="0" applyFill="1" applyAlignment="1">
      <alignment horizontal="center" vertical="center" wrapText="1"/>
    </xf>
    <xf numFmtId="170" fontId="3" fillId="5" borderId="0" xfId="0" applyNumberFormat="1"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applyAlignment="1">
      <alignment wrapText="1"/>
    </xf>
    <xf numFmtId="0" fontId="13" fillId="2" borderId="0" xfId="0" applyFont="1" applyFill="1"/>
    <xf numFmtId="0" fontId="9" fillId="2" borderId="0" xfId="0" applyFont="1" applyFill="1"/>
    <xf numFmtId="0" fontId="13" fillId="2" borderId="0" xfId="0" applyFont="1" applyFill="1" applyAlignment="1">
      <alignment horizontal="left" vertical="top" wrapText="1"/>
    </xf>
    <xf numFmtId="0" fontId="13" fillId="2" borderId="0" xfId="0" applyFont="1" applyFill="1" applyAlignment="1">
      <alignment horizontal="left" vertical="top"/>
    </xf>
    <xf numFmtId="0" fontId="8" fillId="2" borderId="0" xfId="0" applyFont="1" applyFill="1" applyAlignment="1">
      <alignment vertical="top"/>
    </xf>
    <xf numFmtId="0" fontId="0" fillId="4" borderId="0" xfId="0" applyFill="1"/>
    <xf numFmtId="0" fontId="0" fillId="5" borderId="0" xfId="0" applyFill="1"/>
    <xf numFmtId="9" fontId="3" fillId="4" borderId="0" xfId="0" applyNumberFormat="1" applyFont="1" applyFill="1" applyAlignment="1">
      <alignment horizontal="center" vertical="center" wrapText="1"/>
    </xf>
    <xf numFmtId="164" fontId="3" fillId="4" borderId="0" xfId="0" applyNumberFormat="1" applyFont="1" applyFill="1" applyAlignment="1">
      <alignment horizontal="center" vertical="center"/>
    </xf>
    <xf numFmtId="0" fontId="0" fillId="6" borderId="0" xfId="0" applyFill="1" applyAlignment="1">
      <alignment vertical="top" wrapText="1"/>
    </xf>
    <xf numFmtId="170" fontId="3" fillId="5" borderId="18" xfId="0" applyNumberFormat="1" applyFont="1" applyFill="1" applyBorder="1" applyAlignment="1">
      <alignment horizontal="center" vertical="center" wrapText="1"/>
    </xf>
    <xf numFmtId="49" fontId="7" fillId="2" borderId="0" xfId="0" applyNumberFormat="1" applyFont="1" applyFill="1" applyAlignment="1">
      <alignment vertical="top" wrapText="1"/>
    </xf>
    <xf numFmtId="0" fontId="9" fillId="5" borderId="0" xfId="0" applyFont="1" applyFill="1"/>
    <xf numFmtId="0" fontId="3" fillId="5" borderId="0" xfId="0" applyFont="1" applyFill="1"/>
    <xf numFmtId="0" fontId="3" fillId="4" borderId="0" xfId="0" applyFont="1" applyFill="1"/>
    <xf numFmtId="170" fontId="3" fillId="5" borderId="18" xfId="0" applyNumberFormat="1" applyFont="1" applyFill="1" applyBorder="1" applyAlignment="1">
      <alignment horizontal="left" vertical="center" wrapText="1" indent="1"/>
    </xf>
    <xf numFmtId="0" fontId="18" fillId="0" borderId="0" xfId="0" applyFont="1" applyAlignment="1">
      <alignment vertical="center"/>
    </xf>
    <xf numFmtId="0" fontId="16" fillId="0" borderId="0" xfId="0" applyFont="1" applyAlignment="1">
      <alignment wrapText="1"/>
    </xf>
    <xf numFmtId="0" fontId="19" fillId="0" borderId="0" xfId="0" applyFont="1" applyAlignment="1">
      <alignment vertical="center"/>
    </xf>
    <xf numFmtId="0" fontId="16" fillId="0" borderId="0" xfId="0" applyFont="1"/>
    <xf numFmtId="0" fontId="21" fillId="0" borderId="0" xfId="0" applyFont="1"/>
    <xf numFmtId="0" fontId="22" fillId="0" borderId="0" xfId="0" applyFont="1"/>
    <xf numFmtId="0" fontId="21" fillId="0" borderId="0" xfId="0" applyFont="1" applyAlignment="1">
      <alignment horizontal="left" vertical="top"/>
    </xf>
    <xf numFmtId="0" fontId="16" fillId="0" borderId="0" xfId="0" applyFont="1" applyAlignment="1">
      <alignment vertical="center"/>
    </xf>
    <xf numFmtId="0" fontId="25" fillId="0" borderId="0" xfId="0" applyFont="1" applyAlignment="1">
      <alignment vertical="center"/>
    </xf>
    <xf numFmtId="0" fontId="26" fillId="2" borderId="0" xfId="0" applyFont="1" applyFill="1" applyAlignment="1">
      <alignment vertical="center"/>
    </xf>
    <xf numFmtId="0" fontId="27" fillId="3" borderId="28" xfId="0" applyFont="1" applyFill="1" applyBorder="1" applyAlignment="1">
      <alignment vertical="center"/>
    </xf>
    <xf numFmtId="0" fontId="27" fillId="3" borderId="28" xfId="0" applyFont="1" applyFill="1" applyBorder="1" applyAlignment="1">
      <alignment horizontal="left" vertical="center" indent="1"/>
    </xf>
    <xf numFmtId="0" fontId="26" fillId="3" borderId="28" xfId="0" applyFont="1" applyFill="1" applyBorder="1" applyAlignment="1">
      <alignment vertical="center"/>
    </xf>
    <xf numFmtId="0" fontId="26" fillId="3" borderId="28" xfId="0" applyFont="1" applyFill="1" applyBorder="1" applyAlignment="1">
      <alignment vertical="center" wrapText="1"/>
    </xf>
    <xf numFmtId="0" fontId="16" fillId="0" borderId="0" xfId="0" applyFont="1" applyProtection="1">
      <protection locked="0"/>
    </xf>
    <xf numFmtId="0" fontId="26" fillId="2" borderId="0" xfId="0" applyFont="1" applyFill="1" applyAlignment="1" applyProtection="1">
      <alignment horizontal="center" vertical="center"/>
      <protection locked="0"/>
    </xf>
    <xf numFmtId="0" fontId="18" fillId="5" borderId="26" xfId="0" applyFont="1" applyFill="1" applyBorder="1" applyAlignment="1" applyProtection="1">
      <alignment horizontal="center" vertical="center"/>
      <protection locked="0"/>
    </xf>
    <xf numFmtId="0" fontId="26" fillId="2" borderId="0" xfId="0" applyFont="1" applyFill="1" applyAlignment="1">
      <alignment horizontal="center" vertical="center"/>
    </xf>
    <xf numFmtId="0" fontId="26" fillId="2" borderId="0" xfId="0" applyFont="1" applyFill="1" applyProtection="1">
      <protection locked="0"/>
    </xf>
    <xf numFmtId="0" fontId="18" fillId="8" borderId="25" xfId="0" applyFont="1" applyFill="1" applyBorder="1" applyAlignment="1" applyProtection="1">
      <alignment horizontal="left" vertical="center" wrapText="1" indent="1"/>
      <protection locked="0"/>
    </xf>
    <xf numFmtId="0" fontId="18" fillId="0" borderId="0" xfId="0" applyFont="1"/>
    <xf numFmtId="0" fontId="17" fillId="0" borderId="5" xfId="0" applyFont="1" applyBorder="1" applyAlignment="1">
      <alignment vertical="center"/>
    </xf>
    <xf numFmtId="0" fontId="16" fillId="0" borderId="5" xfId="0" applyFont="1" applyBorder="1" applyAlignment="1">
      <alignment vertical="center"/>
    </xf>
    <xf numFmtId="0" fontId="29" fillId="0" borderId="0" xfId="0" applyFont="1"/>
    <xf numFmtId="0" fontId="18" fillId="2" borderId="0" xfId="0" applyFont="1" applyFill="1"/>
    <xf numFmtId="49" fontId="16" fillId="2" borderId="0" xfId="0" applyNumberFormat="1" applyFont="1" applyFill="1" applyAlignment="1">
      <alignment horizontal="center" vertical="center" wrapText="1"/>
    </xf>
    <xf numFmtId="49" fontId="16" fillId="2" borderId="0" xfId="0" applyNumberFormat="1" applyFont="1" applyFill="1" applyAlignment="1">
      <alignment horizontal="left" vertical="center" wrapText="1"/>
    </xf>
    <xf numFmtId="0" fontId="18" fillId="2" borderId="0" xfId="0" applyFont="1" applyFill="1" applyAlignment="1">
      <alignment horizontal="left" vertical="center" wrapText="1"/>
    </xf>
    <xf numFmtId="0" fontId="16" fillId="2" borderId="0" xfId="0" applyFont="1" applyFill="1" applyAlignment="1">
      <alignment wrapText="1"/>
    </xf>
    <xf numFmtId="0" fontId="16" fillId="2" borderId="0" xfId="0" applyFont="1" applyFill="1"/>
    <xf numFmtId="0" fontId="16" fillId="6" borderId="0" xfId="0" applyFont="1" applyFill="1"/>
    <xf numFmtId="0" fontId="21" fillId="2" borderId="0" xfId="0" applyFont="1" applyFill="1"/>
    <xf numFmtId="0" fontId="22" fillId="2" borderId="0" xfId="0" applyFont="1" applyFill="1"/>
    <xf numFmtId="0" fontId="21" fillId="2" borderId="0" xfId="0" applyFont="1" applyFill="1" applyAlignment="1">
      <alignment horizontal="left" vertical="top"/>
    </xf>
    <xf numFmtId="0" fontId="24" fillId="2" borderId="0" xfId="0" applyFont="1" applyFill="1"/>
    <xf numFmtId="0" fontId="18" fillId="8" borderId="0" xfId="0" applyFont="1" applyFill="1"/>
    <xf numFmtId="0" fontId="18" fillId="5" borderId="0" xfId="0" applyFont="1" applyFill="1"/>
    <xf numFmtId="0" fontId="17" fillId="5" borderId="0" xfId="0" applyFont="1" applyFill="1"/>
    <xf numFmtId="0" fontId="16" fillId="5" borderId="0" xfId="0" applyFont="1" applyFill="1" applyAlignment="1">
      <alignment vertical="center"/>
    </xf>
    <xf numFmtId="0" fontId="25" fillId="2" borderId="0" xfId="0" applyFont="1" applyFill="1" applyAlignment="1">
      <alignment vertical="center"/>
    </xf>
    <xf numFmtId="0" fontId="16" fillId="2" borderId="0" xfId="0" applyFont="1" applyFill="1" applyAlignment="1">
      <alignment vertical="center"/>
    </xf>
    <xf numFmtId="0" fontId="16" fillId="6" borderId="0" xfId="0" applyFont="1" applyFill="1" applyAlignment="1">
      <alignment vertical="center"/>
    </xf>
    <xf numFmtId="0" fontId="16" fillId="2" borderId="0" xfId="0" applyFont="1" applyFill="1" applyAlignment="1">
      <alignment horizontal="center" wrapText="1"/>
    </xf>
    <xf numFmtId="0" fontId="26" fillId="3" borderId="0" xfId="0" applyFont="1" applyFill="1" applyAlignment="1">
      <alignment horizontal="center" vertical="center" wrapText="1"/>
    </xf>
    <xf numFmtId="0" fontId="18" fillId="2" borderId="0" xfId="0" applyFont="1" applyFill="1" applyAlignment="1">
      <alignment horizontal="center" vertical="center"/>
    </xf>
    <xf numFmtId="0" fontId="18" fillId="8" borderId="0" xfId="0" applyFont="1" applyFill="1" applyAlignment="1">
      <alignment horizontal="center" vertical="center"/>
    </xf>
    <xf numFmtId="0" fontId="18" fillId="8" borderId="0" xfId="0" applyFont="1" applyFill="1" applyAlignment="1">
      <alignment horizontal="left" vertical="center" wrapText="1"/>
    </xf>
    <xf numFmtId="170" fontId="18" fillId="5" borderId="0" xfId="1" applyNumberFormat="1" applyFont="1" applyFill="1" applyAlignment="1">
      <alignment horizontal="center" vertical="center"/>
    </xf>
    <xf numFmtId="9" fontId="18" fillId="5" borderId="0" xfId="2" applyFont="1" applyFill="1" applyAlignment="1">
      <alignment horizontal="center" vertical="center"/>
    </xf>
    <xf numFmtId="2" fontId="18" fillId="5" borderId="0" xfId="5" applyNumberFormat="1" applyFont="1" applyFill="1" applyAlignment="1">
      <alignment horizontal="center" vertical="center"/>
    </xf>
    <xf numFmtId="167" fontId="18" fillId="5" borderId="0" xfId="0" applyNumberFormat="1" applyFont="1" applyFill="1" applyAlignment="1">
      <alignment horizontal="center" vertical="center"/>
    </xf>
    <xf numFmtId="168" fontId="18" fillId="5" borderId="0" xfId="0" applyNumberFormat="1" applyFont="1" applyFill="1" applyAlignment="1">
      <alignment horizontal="center" vertical="center"/>
    </xf>
    <xf numFmtId="1" fontId="18" fillId="8" borderId="0" xfId="0" applyNumberFormat="1" applyFont="1" applyFill="1" applyAlignment="1">
      <alignment horizontal="center" vertical="center"/>
    </xf>
    <xf numFmtId="170" fontId="18" fillId="5" borderId="0" xfId="0" applyNumberFormat="1" applyFont="1" applyFill="1" applyAlignment="1">
      <alignment horizontal="center" vertical="center"/>
    </xf>
    <xf numFmtId="0" fontId="18" fillId="8" borderId="0" xfId="0" applyFont="1" applyFill="1" applyAlignment="1">
      <alignment vertical="center" wrapText="1"/>
    </xf>
    <xf numFmtId="167" fontId="18" fillId="5" borderId="0" xfId="5" applyNumberFormat="1" applyFont="1" applyFill="1" applyAlignment="1">
      <alignment horizontal="center" vertical="center"/>
    </xf>
    <xf numFmtId="170" fontId="18" fillId="5" borderId="0" xfId="2" applyNumberFormat="1" applyFont="1" applyFill="1" applyAlignment="1">
      <alignment horizontal="center" vertical="center"/>
    </xf>
    <xf numFmtId="170" fontId="18" fillId="5" borderId="0" xfId="1" applyNumberFormat="1" applyFont="1" applyFill="1" applyBorder="1" applyAlignment="1">
      <alignment horizontal="center" vertical="center"/>
    </xf>
    <xf numFmtId="9" fontId="18" fillId="5" borderId="0" xfId="2" applyFont="1" applyFill="1" applyBorder="1" applyAlignment="1">
      <alignment horizontal="center" vertical="center"/>
    </xf>
    <xf numFmtId="2" fontId="18" fillId="5" borderId="0" xfId="5" applyNumberFormat="1" applyFont="1" applyFill="1" applyBorder="1" applyAlignment="1">
      <alignment horizontal="center" vertical="center"/>
    </xf>
    <xf numFmtId="0" fontId="24" fillId="0" borderId="0" xfId="0" applyFont="1" applyAlignment="1">
      <alignment vertical="center"/>
    </xf>
    <xf numFmtId="170" fontId="32" fillId="5" borderId="18" xfId="0" applyNumberFormat="1" applyFont="1" applyFill="1" applyBorder="1" applyAlignment="1">
      <alignment horizontal="left" vertical="center" wrapText="1" indent="1"/>
    </xf>
    <xf numFmtId="170" fontId="32" fillId="5" borderId="18" xfId="0" applyNumberFormat="1" applyFont="1" applyFill="1" applyBorder="1" applyAlignment="1">
      <alignment horizontal="center" vertical="center" wrapText="1"/>
    </xf>
    <xf numFmtId="170" fontId="18" fillId="2" borderId="18" xfId="0" applyNumberFormat="1" applyFont="1" applyFill="1" applyBorder="1" applyAlignment="1">
      <alignment horizontal="center" vertical="center" wrapText="1"/>
    </xf>
    <xf numFmtId="0" fontId="27" fillId="3" borderId="0" xfId="0" applyFont="1" applyFill="1" applyAlignment="1">
      <alignment horizontal="center" vertical="center"/>
    </xf>
    <xf numFmtId="0" fontId="26" fillId="2" borderId="33" xfId="0" applyFont="1" applyFill="1" applyBorder="1" applyAlignment="1">
      <alignment horizontal="center" vertical="center"/>
    </xf>
    <xf numFmtId="0" fontId="26" fillId="2" borderId="35" xfId="0" applyFont="1" applyFill="1" applyBorder="1" applyAlignment="1">
      <alignment horizontal="center" vertical="center"/>
    </xf>
    <xf numFmtId="0" fontId="26" fillId="2" borderId="0" xfId="0" applyFont="1" applyFill="1"/>
    <xf numFmtId="0" fontId="27" fillId="2" borderId="13" xfId="0" applyFont="1" applyFill="1" applyBorder="1" applyAlignment="1">
      <alignment vertical="center" wrapText="1"/>
    </xf>
    <xf numFmtId="0" fontId="27" fillId="2" borderId="12" xfId="0" applyFont="1" applyFill="1" applyBorder="1" applyAlignment="1">
      <alignment vertical="center" wrapText="1"/>
    </xf>
    <xf numFmtId="169" fontId="16" fillId="2" borderId="0" xfId="0" applyNumberFormat="1" applyFont="1" applyFill="1" applyAlignment="1">
      <alignment wrapText="1"/>
    </xf>
    <xf numFmtId="0" fontId="17" fillId="2" borderId="5" xfId="0" applyFont="1" applyFill="1" applyBorder="1" applyAlignment="1">
      <alignment vertical="center"/>
    </xf>
    <xf numFmtId="0" fontId="16" fillId="2" borderId="5" xfId="0" applyFont="1" applyFill="1" applyBorder="1" applyAlignment="1">
      <alignment vertical="center"/>
    </xf>
    <xf numFmtId="0" fontId="17" fillId="2" borderId="5" xfId="0" applyFont="1" applyFill="1" applyBorder="1" applyAlignment="1">
      <alignment horizontal="right" vertical="center"/>
    </xf>
    <xf numFmtId="0" fontId="29" fillId="2" borderId="0" xfId="0" applyFont="1" applyFill="1"/>
    <xf numFmtId="0" fontId="19" fillId="2" borderId="0" xfId="0" applyFont="1" applyFill="1"/>
    <xf numFmtId="49" fontId="16" fillId="2" borderId="0" xfId="0" applyNumberFormat="1" applyFont="1" applyFill="1" applyAlignment="1">
      <alignment vertical="top" wrapText="1"/>
    </xf>
    <xf numFmtId="49" fontId="16" fillId="2" borderId="0" xfId="0" applyNumberFormat="1" applyFont="1" applyFill="1" applyAlignment="1">
      <alignment horizontal="left" vertical="top" wrapText="1"/>
    </xf>
    <xf numFmtId="0" fontId="23" fillId="2" borderId="0" xfId="0" applyFont="1" applyFill="1"/>
    <xf numFmtId="0" fontId="16" fillId="2" borderId="0" xfId="0" applyFont="1" applyFill="1" applyAlignment="1">
      <alignment horizontal="center" vertical="center" wrapText="1"/>
    </xf>
    <xf numFmtId="0" fontId="18" fillId="2" borderId="0" xfId="0" applyFont="1" applyFill="1" applyAlignment="1" applyProtection="1">
      <alignment horizontal="center" vertical="center"/>
      <protection locked="0"/>
    </xf>
    <xf numFmtId="0" fontId="18" fillId="8" borderId="0" xfId="0" applyFont="1" applyFill="1" applyAlignment="1" applyProtection="1">
      <alignment horizontal="center" vertical="center"/>
      <protection locked="0"/>
    </xf>
    <xf numFmtId="0" fontId="18" fillId="8" borderId="0" xfId="0" applyFont="1" applyFill="1" applyAlignment="1" applyProtection="1">
      <alignment horizontal="center" vertical="center" wrapText="1"/>
      <protection locked="0"/>
    </xf>
    <xf numFmtId="170" fontId="18" fillId="8" borderId="0" xfId="0" applyNumberFormat="1" applyFont="1" applyFill="1" applyAlignment="1" applyProtection="1">
      <alignment horizontal="center" vertical="center"/>
      <protection locked="0"/>
    </xf>
    <xf numFmtId="9" fontId="18" fillId="8" borderId="0" xfId="0" applyNumberFormat="1" applyFont="1" applyFill="1" applyAlignment="1" applyProtection="1">
      <alignment horizontal="center" vertical="center" wrapText="1"/>
      <protection locked="0"/>
    </xf>
    <xf numFmtId="170" fontId="18" fillId="5" borderId="0" xfId="0" applyNumberFormat="1" applyFont="1" applyFill="1" applyAlignment="1" applyProtection="1">
      <alignment horizontal="center" vertical="center"/>
      <protection locked="0"/>
    </xf>
    <xf numFmtId="0" fontId="16" fillId="6" borderId="0" xfId="0" applyFont="1" applyFill="1" applyProtection="1">
      <protection locked="0"/>
    </xf>
    <xf numFmtId="9" fontId="33" fillId="6" borderId="0" xfId="0" applyNumberFormat="1" applyFont="1" applyFill="1" applyProtection="1">
      <protection locked="0"/>
    </xf>
    <xf numFmtId="170" fontId="18" fillId="5" borderId="18" xfId="0" applyNumberFormat="1" applyFont="1" applyFill="1" applyBorder="1" applyAlignment="1">
      <alignment horizontal="left" vertical="center" wrapText="1" indent="1"/>
    </xf>
    <xf numFmtId="170" fontId="18" fillId="5" borderId="18" xfId="0" applyNumberFormat="1" applyFont="1" applyFill="1" applyBorder="1" applyAlignment="1">
      <alignment horizontal="center" vertical="center" wrapText="1"/>
    </xf>
    <xf numFmtId="0" fontId="18" fillId="6" borderId="0" xfId="0" applyFont="1" applyFill="1" applyAlignment="1">
      <alignment horizontal="center" vertical="center"/>
    </xf>
    <xf numFmtId="0" fontId="18" fillId="4" borderId="0" xfId="0" applyFont="1" applyFill="1"/>
    <xf numFmtId="0" fontId="18" fillId="8" borderId="0" xfId="0" applyFont="1" applyFill="1" applyAlignment="1">
      <alignment horizontal="center" vertical="center" wrapText="1"/>
    </xf>
    <xf numFmtId="164" fontId="18" fillId="8" borderId="0" xfId="0" applyNumberFormat="1" applyFont="1" applyFill="1" applyAlignment="1">
      <alignment horizontal="center" vertical="center"/>
    </xf>
    <xf numFmtId="9" fontId="18" fillId="8" borderId="0" xfId="0" applyNumberFormat="1" applyFont="1" applyFill="1" applyAlignment="1">
      <alignment horizontal="center" vertical="center" wrapText="1"/>
    </xf>
    <xf numFmtId="0" fontId="27" fillId="3" borderId="0" xfId="0" applyFont="1" applyFill="1" applyAlignment="1">
      <alignment vertical="center" wrapText="1"/>
    </xf>
    <xf numFmtId="0" fontId="27" fillId="0" borderId="0" xfId="0" applyFont="1" applyAlignment="1">
      <alignment vertical="center" wrapText="1"/>
    </xf>
    <xf numFmtId="0" fontId="26" fillId="2" borderId="38" xfId="0" applyFont="1" applyFill="1" applyBorder="1" applyAlignment="1">
      <alignment horizontal="center" vertical="center"/>
    </xf>
    <xf numFmtId="170" fontId="26" fillId="2" borderId="0" xfId="0" applyNumberFormat="1" applyFont="1" applyFill="1" applyAlignment="1">
      <alignment vertical="center" wrapText="1"/>
    </xf>
    <xf numFmtId="170" fontId="26" fillId="0" borderId="43" xfId="0" applyNumberFormat="1" applyFont="1" applyBorder="1" applyAlignment="1">
      <alignment vertical="center" wrapText="1"/>
    </xf>
    <xf numFmtId="170" fontId="26" fillId="0" borderId="39" xfId="0" applyNumberFormat="1" applyFont="1" applyBorder="1" applyAlignment="1">
      <alignment vertical="center" wrapText="1"/>
    </xf>
    <xf numFmtId="0" fontId="26" fillId="2" borderId="40" xfId="0" applyFont="1" applyFill="1" applyBorder="1" applyAlignment="1">
      <alignment horizontal="center" vertical="center"/>
    </xf>
    <xf numFmtId="170" fontId="26" fillId="2" borderId="44" xfId="0" applyNumberFormat="1" applyFont="1" applyFill="1" applyBorder="1" applyAlignment="1">
      <alignment vertical="center" wrapText="1"/>
    </xf>
    <xf numFmtId="170" fontId="26" fillId="0" borderId="42" xfId="0" applyNumberFormat="1" applyFont="1" applyBorder="1" applyAlignment="1">
      <alignment vertical="center" wrapText="1"/>
    </xf>
    <xf numFmtId="0" fontId="17" fillId="0" borderId="0" xfId="0" applyFont="1" applyAlignment="1">
      <alignment horizontal="right" vertical="center"/>
    </xf>
    <xf numFmtId="0" fontId="19" fillId="0" borderId="0" xfId="0" applyFont="1"/>
    <xf numFmtId="0" fontId="27" fillId="3" borderId="0" xfId="0" applyFont="1" applyFill="1" applyAlignment="1">
      <alignment horizontal="center" vertical="center" wrapText="1"/>
    </xf>
    <xf numFmtId="0" fontId="27" fillId="3" borderId="17" xfId="0" applyFont="1" applyFill="1" applyBorder="1" applyAlignment="1">
      <alignment horizontal="left" vertical="center" wrapText="1" indent="1"/>
    </xf>
    <xf numFmtId="0" fontId="27" fillId="3" borderId="17" xfId="0" applyFont="1" applyFill="1" applyBorder="1" applyAlignment="1">
      <alignment horizontal="center" vertical="center" wrapText="1"/>
    </xf>
    <xf numFmtId="0" fontId="27" fillId="7" borderId="17" xfId="0" applyFont="1" applyFill="1" applyBorder="1" applyAlignment="1">
      <alignment vertical="center" wrapText="1"/>
    </xf>
    <xf numFmtId="0" fontId="27" fillId="2" borderId="17" xfId="0" applyFont="1" applyFill="1" applyBorder="1" applyAlignment="1">
      <alignment horizontal="center" vertical="center" wrapText="1"/>
    </xf>
    <xf numFmtId="171" fontId="18" fillId="5" borderId="20" xfId="5" applyNumberFormat="1" applyFont="1" applyFill="1" applyBorder="1" applyAlignment="1">
      <alignment horizontal="center" vertical="center" wrapText="1"/>
    </xf>
    <xf numFmtId="170" fontId="18" fillId="5" borderId="20" xfId="0" applyNumberFormat="1" applyFont="1" applyFill="1" applyBorder="1" applyAlignment="1">
      <alignment horizontal="left" vertical="center" wrapText="1" indent="1"/>
    </xf>
    <xf numFmtId="170" fontId="18" fillId="5" borderId="20" xfId="0" applyNumberFormat="1" applyFont="1" applyFill="1" applyBorder="1" applyAlignment="1">
      <alignment horizontal="center" vertical="center" wrapText="1"/>
    </xf>
    <xf numFmtId="170" fontId="26" fillId="2" borderId="15" xfId="0" applyNumberFormat="1" applyFont="1" applyFill="1" applyBorder="1" applyAlignment="1">
      <alignment vertical="center" wrapText="1"/>
    </xf>
    <xf numFmtId="170" fontId="26" fillId="2" borderId="20" xfId="0" applyNumberFormat="1" applyFont="1" applyFill="1" applyBorder="1" applyAlignment="1">
      <alignment horizontal="center" vertical="center" wrapText="1"/>
    </xf>
    <xf numFmtId="0" fontId="34" fillId="6" borderId="0" xfId="0" applyFont="1" applyFill="1" applyAlignment="1">
      <alignment vertical="center"/>
    </xf>
    <xf numFmtId="171" fontId="18" fillId="8" borderId="20" xfId="5" applyNumberFormat="1" applyFont="1" applyFill="1" applyBorder="1" applyAlignment="1">
      <alignment horizontal="center" vertical="center" wrapText="1"/>
    </xf>
    <xf numFmtId="170" fontId="18" fillId="8" borderId="20" xfId="0" applyNumberFormat="1" applyFont="1" applyFill="1" applyBorder="1" applyAlignment="1">
      <alignment horizontal="left" vertical="center" wrapText="1" indent="1"/>
    </xf>
    <xf numFmtId="170" fontId="26" fillId="2" borderId="22" xfId="0" applyNumberFormat="1" applyFont="1" applyFill="1" applyBorder="1" applyAlignment="1">
      <alignment vertical="center" wrapText="1"/>
    </xf>
    <xf numFmtId="170" fontId="27" fillId="2" borderId="24" xfId="0" applyNumberFormat="1" applyFont="1" applyFill="1" applyBorder="1" applyAlignment="1">
      <alignment vertical="center" wrapText="1"/>
    </xf>
    <xf numFmtId="170" fontId="27" fillId="2" borderId="23" xfId="0" applyNumberFormat="1" applyFont="1" applyFill="1" applyBorder="1" applyAlignment="1">
      <alignment horizontal="center" vertical="center" wrapText="1"/>
    </xf>
    <xf numFmtId="0" fontId="32" fillId="2" borderId="0" xfId="0" applyFont="1" applyFill="1" applyAlignment="1">
      <alignment vertical="center"/>
    </xf>
    <xf numFmtId="0" fontId="27" fillId="3" borderId="0" xfId="0" applyFont="1" applyFill="1" applyAlignment="1">
      <alignment horizontal="left" vertical="center"/>
    </xf>
    <xf numFmtId="0" fontId="27" fillId="3" borderId="17" xfId="0" applyFont="1" applyFill="1" applyBorder="1" applyAlignment="1">
      <alignment horizontal="left" vertical="center" indent="1"/>
    </xf>
    <xf numFmtId="0" fontId="18" fillId="8" borderId="20" xfId="0" applyFont="1" applyFill="1" applyBorder="1" applyAlignment="1">
      <alignment horizontal="left" vertical="center" indent="1"/>
    </xf>
    <xf numFmtId="170" fontId="18" fillId="8" borderId="20" xfId="0" applyNumberFormat="1" applyFont="1" applyFill="1" applyBorder="1" applyAlignment="1">
      <alignment horizontal="center" vertical="center"/>
    </xf>
    <xf numFmtId="0" fontId="25" fillId="2" borderId="0" xfId="0" applyFont="1" applyFill="1" applyAlignment="1">
      <alignment horizontal="center" vertical="center"/>
    </xf>
    <xf numFmtId="0" fontId="32" fillId="5" borderId="23" xfId="0" applyFont="1" applyFill="1" applyBorder="1" applyAlignment="1">
      <alignment horizontal="left" vertical="center"/>
    </xf>
    <xf numFmtId="170" fontId="32" fillId="5" borderId="23" xfId="0" applyNumberFormat="1" applyFont="1" applyFill="1" applyBorder="1" applyAlignment="1">
      <alignment horizontal="center" vertical="center" wrapText="1"/>
    </xf>
    <xf numFmtId="0" fontId="32" fillId="0" borderId="0" xfId="0" applyFont="1" applyAlignment="1">
      <alignment horizontal="left" vertical="center"/>
    </xf>
    <xf numFmtId="170" fontId="32" fillId="0" borderId="0" xfId="0" applyNumberFormat="1" applyFont="1" applyAlignment="1">
      <alignment horizontal="center" vertical="center" wrapText="1"/>
    </xf>
    <xf numFmtId="0" fontId="18" fillId="0" borderId="0" xfId="0" applyFont="1" applyAlignment="1">
      <alignment horizontal="left" vertical="center" indent="1"/>
    </xf>
    <xf numFmtId="170" fontId="18" fillId="0" borderId="0" xfId="0" applyNumberFormat="1" applyFont="1" applyAlignment="1">
      <alignment horizontal="center" vertical="center"/>
    </xf>
    <xf numFmtId="0" fontId="18" fillId="8" borderId="14" xfId="0" applyFont="1" applyFill="1" applyBorder="1" applyAlignment="1">
      <alignment horizontal="left" vertical="center" indent="1"/>
    </xf>
    <xf numFmtId="0" fontId="18" fillId="8" borderId="30" xfId="0" applyFont="1" applyFill="1" applyBorder="1" applyAlignment="1">
      <alignment horizontal="left" vertical="center" indent="1"/>
    </xf>
    <xf numFmtId="0" fontId="32" fillId="8" borderId="31" xfId="0" applyFont="1" applyFill="1" applyBorder="1" applyAlignment="1">
      <alignment horizontal="left" vertical="center" indent="1"/>
    </xf>
    <xf numFmtId="0" fontId="32" fillId="8" borderId="29" xfId="0" applyFont="1" applyFill="1" applyBorder="1" applyAlignment="1">
      <alignment horizontal="left" vertical="center" indent="1"/>
    </xf>
    <xf numFmtId="170" fontId="32" fillId="8" borderId="29" xfId="0" applyNumberFormat="1" applyFont="1" applyFill="1" applyBorder="1" applyAlignment="1">
      <alignment horizontal="center" vertical="center"/>
    </xf>
    <xf numFmtId="0" fontId="23" fillId="0" borderId="0" xfId="0" applyFont="1" applyAlignment="1">
      <alignment wrapText="1"/>
    </xf>
    <xf numFmtId="9" fontId="16" fillId="0" borderId="0" xfId="2" applyFont="1" applyFill="1"/>
    <xf numFmtId="0" fontId="32" fillId="0" borderId="0" xfId="0" applyFont="1"/>
    <xf numFmtId="0" fontId="29" fillId="0" borderId="0" xfId="0" applyFont="1" applyAlignment="1">
      <alignment vertical="top"/>
    </xf>
    <xf numFmtId="0" fontId="19" fillId="0" borderId="0" xfId="0" applyFont="1" applyAlignment="1">
      <alignment vertical="top"/>
    </xf>
    <xf numFmtId="0" fontId="19" fillId="2" borderId="0" xfId="0" applyFont="1" applyFill="1" applyAlignment="1">
      <alignment vertical="center"/>
    </xf>
    <xf numFmtId="0" fontId="28" fillId="2" borderId="0" xfId="0" applyFont="1" applyFill="1" applyAlignment="1">
      <alignment vertical="center"/>
    </xf>
    <xf numFmtId="0" fontId="35" fillId="0" borderId="0" xfId="0" applyFont="1" applyAlignment="1">
      <alignment horizontal="left" vertical="top"/>
    </xf>
    <xf numFmtId="0" fontId="36" fillId="5" borderId="0" xfId="0" applyFont="1" applyFill="1"/>
    <xf numFmtId="0" fontId="36" fillId="0" borderId="0" xfId="0" applyFont="1"/>
    <xf numFmtId="170" fontId="32" fillId="9" borderId="32" xfId="0" applyNumberFormat="1" applyFont="1" applyFill="1" applyBorder="1" applyAlignment="1">
      <alignment horizontal="left" vertical="center" wrapText="1"/>
    </xf>
    <xf numFmtId="170" fontId="32" fillId="9" borderId="23" xfId="0" applyNumberFormat="1" applyFont="1" applyFill="1" applyBorder="1" applyAlignment="1">
      <alignment horizontal="center" vertical="center" wrapText="1"/>
    </xf>
    <xf numFmtId="0" fontId="32" fillId="9" borderId="23" xfId="0" applyFont="1" applyFill="1" applyBorder="1" applyAlignment="1">
      <alignment horizontal="left" vertical="center"/>
    </xf>
    <xf numFmtId="0" fontId="32" fillId="9" borderId="18" xfId="0" applyFont="1" applyFill="1" applyBorder="1" applyAlignment="1">
      <alignment horizontal="left" vertical="center"/>
    </xf>
    <xf numFmtId="0" fontId="18" fillId="9" borderId="18" xfId="0" applyFont="1" applyFill="1" applyBorder="1" applyAlignment="1">
      <alignment horizontal="left" vertical="center"/>
    </xf>
    <xf numFmtId="170" fontId="32" fillId="9" borderId="16" xfId="0" applyNumberFormat="1" applyFont="1" applyFill="1" applyBorder="1" applyAlignment="1">
      <alignment horizontal="center" vertical="center" wrapText="1"/>
    </xf>
    <xf numFmtId="1" fontId="18" fillId="8" borderId="0" xfId="0" applyNumberFormat="1" applyFont="1" applyFill="1" applyAlignment="1">
      <alignment vertical="top" wrapText="1"/>
    </xf>
    <xf numFmtId="0" fontId="27" fillId="3" borderId="45" xfId="0" applyFont="1" applyFill="1" applyBorder="1" applyAlignment="1">
      <alignment horizontal="center" vertical="center" wrapText="1"/>
    </xf>
    <xf numFmtId="1" fontId="18" fillId="8" borderId="15" xfId="0" applyNumberFormat="1" applyFont="1" applyFill="1" applyBorder="1" applyAlignment="1">
      <alignment vertical="top" wrapText="1"/>
    </xf>
    <xf numFmtId="170" fontId="18" fillId="8" borderId="20" xfId="0" applyNumberFormat="1" applyFont="1" applyFill="1" applyBorder="1" applyAlignment="1">
      <alignment horizontal="center" vertical="center" wrapText="1"/>
    </xf>
    <xf numFmtId="0" fontId="17" fillId="0" borderId="5" xfId="0" applyFont="1" applyBorder="1" applyAlignment="1">
      <alignment horizontal="right" vertical="center"/>
    </xf>
    <xf numFmtId="0" fontId="16" fillId="0" borderId="0" xfId="0" applyFont="1" applyAlignment="1">
      <alignment horizontal="left" vertical="top" wrapText="1"/>
    </xf>
    <xf numFmtId="0" fontId="16" fillId="0" borderId="0" xfId="0" applyFont="1"/>
    <xf numFmtId="0" fontId="16" fillId="8" borderId="1" xfId="0" applyFont="1" applyFill="1" applyBorder="1" applyAlignment="1">
      <alignment horizontal="left"/>
    </xf>
    <xf numFmtId="0" fontId="16" fillId="8" borderId="2" xfId="0" applyFont="1" applyFill="1" applyBorder="1" applyAlignment="1">
      <alignment horizontal="left"/>
    </xf>
    <xf numFmtId="0" fontId="16" fillId="8" borderId="3" xfId="0" applyFont="1" applyFill="1" applyBorder="1" applyAlignment="1">
      <alignment horizontal="left"/>
    </xf>
    <xf numFmtId="0" fontId="16" fillId="8" borderId="4" xfId="0" applyFont="1" applyFill="1" applyBorder="1" applyAlignment="1">
      <alignment horizontal="left" vertical="top" wrapText="1"/>
    </xf>
    <xf numFmtId="0" fontId="16" fillId="8" borderId="5" xfId="0" applyFont="1" applyFill="1" applyBorder="1" applyAlignment="1">
      <alignment horizontal="left" vertical="top" wrapText="1"/>
    </xf>
    <xf numFmtId="0" fontId="16" fillId="8" borderId="6" xfId="0" applyFont="1" applyFill="1" applyBorder="1" applyAlignment="1">
      <alignment horizontal="left" vertical="top" wrapText="1"/>
    </xf>
    <xf numFmtId="0" fontId="16" fillId="8" borderId="7" xfId="0" applyFont="1" applyFill="1" applyBorder="1" applyAlignment="1">
      <alignment horizontal="left" vertical="top" wrapText="1"/>
    </xf>
    <xf numFmtId="0" fontId="16" fillId="8" borderId="0" xfId="0" applyFont="1" applyFill="1" applyAlignment="1">
      <alignment horizontal="left" vertical="top" wrapText="1"/>
    </xf>
    <xf numFmtId="0" fontId="16" fillId="8" borderId="8" xfId="0" applyFont="1" applyFill="1" applyBorder="1" applyAlignment="1">
      <alignment horizontal="left" vertical="top" wrapText="1"/>
    </xf>
    <xf numFmtId="0" fontId="16" fillId="8" borderId="9" xfId="0" applyFont="1" applyFill="1" applyBorder="1" applyAlignment="1">
      <alignment horizontal="left" vertical="top" wrapText="1"/>
    </xf>
    <xf numFmtId="0" fontId="16" fillId="8" borderId="10" xfId="0" applyFont="1" applyFill="1" applyBorder="1" applyAlignment="1">
      <alignment horizontal="left" vertical="top" wrapText="1"/>
    </xf>
    <xf numFmtId="0" fontId="16" fillId="8" borderId="11" xfId="0" applyFont="1" applyFill="1" applyBorder="1" applyAlignment="1">
      <alignment horizontal="left" vertical="top" wrapText="1"/>
    </xf>
    <xf numFmtId="0" fontId="16" fillId="8" borderId="1" xfId="0" applyFont="1" applyFill="1" applyBorder="1" applyAlignment="1">
      <alignment horizontal="center"/>
    </xf>
    <xf numFmtId="0" fontId="16" fillId="8" borderId="2" xfId="0" applyFont="1" applyFill="1" applyBorder="1" applyAlignment="1">
      <alignment horizontal="center"/>
    </xf>
    <xf numFmtId="0" fontId="16" fillId="8" borderId="3" xfId="0" applyFont="1" applyFill="1" applyBorder="1" applyAlignment="1">
      <alignment horizontal="center"/>
    </xf>
    <xf numFmtId="0" fontId="18" fillId="8" borderId="26" xfId="0" applyFont="1" applyFill="1" applyBorder="1" applyAlignment="1" applyProtection="1">
      <alignment horizontal="left" vertical="center" wrapText="1" indent="1"/>
      <protection locked="0"/>
    </xf>
    <xf numFmtId="0" fontId="18" fillId="8" borderId="27" xfId="0" applyFont="1" applyFill="1" applyBorder="1" applyAlignment="1" applyProtection="1">
      <alignment horizontal="left" vertical="center" wrapText="1" indent="1"/>
      <protection locked="0"/>
    </xf>
    <xf numFmtId="0" fontId="18" fillId="8" borderId="25" xfId="0" applyFont="1" applyFill="1" applyBorder="1" applyAlignment="1" applyProtection="1">
      <alignment horizontal="left" vertical="center" wrapText="1" indent="1"/>
      <protection locked="0"/>
    </xf>
    <xf numFmtId="49" fontId="16" fillId="2" borderId="0" xfId="0" applyNumberFormat="1" applyFont="1" applyFill="1" applyAlignment="1">
      <alignment horizontal="left" vertical="center" wrapText="1"/>
    </xf>
    <xf numFmtId="0" fontId="18" fillId="2" borderId="0" xfId="0" applyFont="1" applyFill="1" applyAlignment="1">
      <alignment horizontal="left" vertical="center" wrapText="1"/>
    </xf>
    <xf numFmtId="49" fontId="16" fillId="2" borderId="0" xfId="0" applyNumberFormat="1" applyFont="1" applyFill="1" applyAlignment="1">
      <alignment horizontal="center" vertical="center" wrapText="1"/>
    </xf>
    <xf numFmtId="0" fontId="27" fillId="3" borderId="0" xfId="0" applyFont="1" applyFill="1" applyAlignment="1">
      <alignment horizontal="center" vertical="center" wrapText="1"/>
    </xf>
    <xf numFmtId="0" fontId="26" fillId="2" borderId="36" xfId="0" applyFont="1" applyFill="1" applyBorder="1" applyAlignment="1">
      <alignment horizontal="left" vertical="center" wrapText="1" indent="1"/>
    </xf>
    <xf numFmtId="170" fontId="26" fillId="2" borderId="0" xfId="0" applyNumberFormat="1" applyFont="1" applyFill="1" applyAlignment="1">
      <alignment horizontal="center" vertical="center" wrapText="1"/>
    </xf>
    <xf numFmtId="170" fontId="26" fillId="2" borderId="34" xfId="0" applyNumberFormat="1" applyFont="1" applyFill="1" applyBorder="1" applyAlignment="1">
      <alignment horizontal="center" vertical="center" wrapText="1"/>
    </xf>
    <xf numFmtId="0" fontId="26" fillId="2" borderId="0" xfId="0" applyFont="1" applyFill="1" applyAlignment="1">
      <alignment horizontal="left" vertical="center" wrapText="1" indent="1"/>
    </xf>
    <xf numFmtId="0" fontId="16" fillId="2" borderId="0" xfId="0" applyFont="1" applyFill="1" applyAlignment="1">
      <alignment horizontal="left" vertical="top" wrapText="1"/>
    </xf>
    <xf numFmtId="170" fontId="26" fillId="2" borderId="36" xfId="0" applyNumberFormat="1" applyFont="1" applyFill="1" applyBorder="1" applyAlignment="1">
      <alignment horizontal="center" vertical="center" wrapText="1"/>
    </xf>
    <xf numFmtId="170" fontId="26" fillId="2" borderId="37" xfId="0" applyNumberFormat="1" applyFont="1" applyFill="1" applyBorder="1" applyAlignment="1">
      <alignment horizontal="center" vertical="center" wrapText="1"/>
    </xf>
    <xf numFmtId="0" fontId="18" fillId="2" borderId="0" xfId="0" applyFont="1" applyFill="1" applyAlignment="1">
      <alignment horizontal="left" vertical="center" wrapText="1" indent="1"/>
    </xf>
    <xf numFmtId="49" fontId="16" fillId="2" borderId="0" xfId="0" applyNumberFormat="1" applyFont="1" applyFill="1" applyAlignment="1">
      <alignment horizontal="left" vertical="top" wrapText="1"/>
    </xf>
    <xf numFmtId="0" fontId="17" fillId="2" borderId="5" xfId="0" applyFont="1" applyFill="1" applyBorder="1" applyAlignment="1">
      <alignment horizontal="right" vertical="center"/>
    </xf>
    <xf numFmtId="0" fontId="18" fillId="2" borderId="41" xfId="0" applyFont="1" applyFill="1" applyBorder="1" applyAlignment="1">
      <alignment horizontal="left" vertical="center" wrapText="1" indent="1"/>
    </xf>
    <xf numFmtId="0" fontId="7" fillId="2" borderId="0" xfId="0" applyFont="1" applyFill="1" applyAlignment="1">
      <alignment horizontal="left" vertical="top" wrapText="1"/>
    </xf>
    <xf numFmtId="0" fontId="10" fillId="3" borderId="0" xfId="0" applyFont="1" applyFill="1" applyAlignment="1">
      <alignment horizontal="center" vertical="center" wrapText="1"/>
    </xf>
    <xf numFmtId="0" fontId="3" fillId="2" borderId="0" xfId="0" applyFont="1" applyFill="1" applyAlignment="1">
      <alignment vertical="center" wrapText="1"/>
    </xf>
    <xf numFmtId="170" fontId="2" fillId="2" borderId="0" xfId="0" applyNumberFormat="1" applyFont="1" applyFill="1" applyAlignment="1">
      <alignment horizontal="center" vertical="center" wrapText="1"/>
    </xf>
    <xf numFmtId="49" fontId="7" fillId="2" borderId="0" xfId="0" applyNumberFormat="1" applyFont="1" applyFill="1" applyAlignment="1">
      <alignment horizontal="left" vertical="center" wrapText="1"/>
    </xf>
    <xf numFmtId="0" fontId="3" fillId="2" borderId="0" xfId="0" applyFont="1" applyFill="1" applyAlignment="1">
      <alignment horizontal="center" wrapText="1"/>
    </xf>
    <xf numFmtId="0" fontId="3" fillId="2" borderId="0" xfId="0" applyFont="1" applyFill="1" applyAlignment="1">
      <alignment horizontal="left" vertical="center" wrapText="1" indent="1"/>
    </xf>
    <xf numFmtId="0" fontId="0" fillId="0" borderId="0" xfId="0"/>
    <xf numFmtId="49" fontId="7" fillId="2" borderId="0" xfId="0" applyNumberFormat="1" applyFont="1" applyFill="1" applyAlignment="1">
      <alignment horizontal="left" vertical="top" wrapText="1"/>
    </xf>
    <xf numFmtId="0" fontId="13" fillId="2" borderId="0" xfId="0" applyFont="1" applyFill="1" applyAlignment="1">
      <alignment horizontal="left" vertical="center" wrapText="1"/>
    </xf>
    <xf numFmtId="0" fontId="9" fillId="2" borderId="5" xfId="0" applyFont="1" applyFill="1" applyBorder="1" applyAlignment="1">
      <alignment horizontal="right" vertical="center"/>
    </xf>
    <xf numFmtId="0" fontId="14" fillId="6" borderId="0" xfId="0" applyFont="1" applyFill="1" applyAlignment="1">
      <alignment horizontal="left" vertical="top"/>
    </xf>
    <xf numFmtId="0" fontId="0" fillId="6" borderId="0" xfId="0" applyFill="1" applyAlignment="1">
      <alignment horizontal="left" vertical="top" wrapText="1"/>
    </xf>
    <xf numFmtId="0" fontId="9" fillId="0" borderId="5" xfId="0" applyFont="1" applyBorder="1" applyAlignment="1">
      <alignment horizontal="right" vertical="center"/>
    </xf>
    <xf numFmtId="0" fontId="13" fillId="2" borderId="0" xfId="0" applyFont="1" applyFill="1" applyAlignment="1">
      <alignment horizontal="left" vertical="top" wrapText="1"/>
    </xf>
    <xf numFmtId="0" fontId="32" fillId="9" borderId="18" xfId="0" applyFont="1" applyFill="1" applyBorder="1" applyAlignment="1">
      <alignment horizontal="left" vertical="center"/>
    </xf>
    <xf numFmtId="0" fontId="32" fillId="9" borderId="21" xfId="0" applyFont="1" applyFill="1" applyBorder="1" applyAlignment="1">
      <alignment horizontal="left" vertical="center"/>
    </xf>
    <xf numFmtId="0" fontId="27" fillId="3" borderId="13" xfId="0" applyFont="1" applyFill="1" applyBorder="1" applyAlignment="1">
      <alignment horizontal="left" vertical="center"/>
    </xf>
    <xf numFmtId="0" fontId="27" fillId="3" borderId="12" xfId="0" applyFont="1" applyFill="1" applyBorder="1" applyAlignment="1">
      <alignment horizontal="left" vertical="center"/>
    </xf>
    <xf numFmtId="0" fontId="32" fillId="9" borderId="23" xfId="0" applyFont="1" applyFill="1" applyBorder="1" applyAlignment="1">
      <alignment horizontal="left" vertical="center"/>
    </xf>
    <xf numFmtId="0" fontId="27" fillId="3" borderId="0" xfId="0" applyFont="1" applyFill="1" applyAlignment="1">
      <alignment horizontal="left" vertical="center"/>
    </xf>
    <xf numFmtId="0" fontId="27" fillId="3" borderId="19" xfId="0" applyFont="1" applyFill="1" applyBorder="1" applyAlignment="1">
      <alignment horizontal="left" vertical="center"/>
    </xf>
    <xf numFmtId="0" fontId="16" fillId="0" borderId="0" xfId="0" applyFont="1" applyAlignment="1">
      <alignment horizontal="center" vertical="center" wrapText="1"/>
    </xf>
    <xf numFmtId="0" fontId="25" fillId="2" borderId="0" xfId="0" applyFont="1" applyFill="1" applyAlignment="1">
      <alignment horizontal="center" vertical="center"/>
    </xf>
    <xf numFmtId="0" fontId="18" fillId="8" borderId="20" xfId="0" applyFont="1" applyFill="1" applyBorder="1" applyAlignment="1">
      <alignment horizontal="left" vertical="center" indent="1"/>
    </xf>
    <xf numFmtId="170" fontId="32" fillId="9" borderId="24" xfId="0" applyNumberFormat="1" applyFont="1" applyFill="1" applyBorder="1" applyAlignment="1">
      <alignment horizontal="left" vertical="center" wrapText="1"/>
    </xf>
    <xf numFmtId="170" fontId="32" fillId="9" borderId="32" xfId="0" applyNumberFormat="1" applyFont="1" applyFill="1" applyBorder="1" applyAlignment="1">
      <alignment horizontal="left" vertical="center" wrapText="1"/>
    </xf>
    <xf numFmtId="0" fontId="27" fillId="3" borderId="26" xfId="0" applyFont="1" applyFill="1" applyBorder="1" applyAlignment="1">
      <alignment horizontal="left" vertical="center"/>
    </xf>
    <xf numFmtId="0" fontId="27" fillId="3" borderId="31" xfId="0" applyFont="1" applyFill="1" applyBorder="1" applyAlignment="1">
      <alignment horizontal="left" vertical="center"/>
    </xf>
    <xf numFmtId="0" fontId="18" fillId="8" borderId="15" xfId="0" applyFont="1" applyFill="1" applyBorder="1" applyAlignment="1">
      <alignment horizontal="left" vertical="center" indent="1"/>
    </xf>
    <xf numFmtId="0" fontId="18" fillId="8" borderId="14" xfId="0" applyFont="1" applyFill="1" applyBorder="1" applyAlignment="1">
      <alignment horizontal="left" vertical="center" indent="1"/>
    </xf>
    <xf numFmtId="0" fontId="32" fillId="5" borderId="23" xfId="0" applyFont="1" applyFill="1" applyBorder="1" applyAlignment="1">
      <alignment horizontal="left" vertical="center"/>
    </xf>
    <xf numFmtId="0" fontId="35" fillId="0" borderId="0" xfId="0" applyFont="1" applyAlignment="1">
      <alignment horizontal="left" vertical="top"/>
    </xf>
  </cellXfs>
  <cellStyles count="6">
    <cellStyle name="Komma" xfId="5" builtinId="3"/>
    <cellStyle name="Procent" xfId="2" builtinId="5"/>
    <cellStyle name="Standaard" xfId="0" builtinId="0"/>
    <cellStyle name="Valuta" xfId="1" builtinId="4"/>
    <cellStyle name="Valuta 2" xfId="3" xr:uid="{00000000-0005-0000-0000-000004000000}"/>
    <cellStyle name="Valuta 2 2" xfId="4" xr:uid="{00000000-0005-0000-0000-000005000000}"/>
  </cellStyles>
  <dxfs count="183">
    <dxf>
      <font>
        <b/>
        <i val="0"/>
        <color rgb="FF98002C"/>
      </font>
    </dxf>
    <dxf>
      <font>
        <color theme="1"/>
      </font>
      <fill>
        <patternFill>
          <bgColor theme="0" tint="-0.14996795556505021"/>
        </patternFill>
      </fill>
      <border>
        <left style="thin">
          <color theme="0"/>
        </left>
        <right style="thin">
          <color theme="0"/>
        </right>
        <top style="thin">
          <color theme="0"/>
        </top>
        <bottom style="thin">
          <color theme="0"/>
        </bottom>
      </border>
    </dxf>
    <dxf>
      <font>
        <color theme="1"/>
      </font>
      <fill>
        <patternFill>
          <bgColor theme="0" tint="-0.14996795556505021"/>
        </patternFill>
      </fill>
      <border>
        <left style="thin">
          <color theme="0"/>
        </left>
        <right style="thin">
          <color theme="0"/>
        </right>
        <top style="thin">
          <color theme="0"/>
        </top>
        <bottom style="thin">
          <color theme="0"/>
        </bottom>
      </border>
    </dxf>
    <dxf>
      <font>
        <color theme="1"/>
      </font>
      <fill>
        <patternFill>
          <bgColor theme="0" tint="-0.14996795556505021"/>
        </patternFill>
      </fill>
      <border>
        <left style="thin">
          <color theme="0"/>
        </left>
        <right style="thin">
          <color theme="0"/>
        </right>
        <top style="thin">
          <color theme="0"/>
        </top>
        <bottom style="thin">
          <color theme="0"/>
        </bottom>
      </border>
    </dxf>
    <dxf>
      <font>
        <b/>
        <i val="0"/>
        <color rgb="FF98002C"/>
      </font>
    </dxf>
    <dxf>
      <font>
        <color theme="1"/>
      </font>
      <fill>
        <patternFill>
          <bgColor theme="0" tint="-0.14996795556505021"/>
        </patternFill>
      </fill>
      <border>
        <left style="thin">
          <color theme="0"/>
        </left>
        <right style="thin">
          <color theme="0"/>
        </right>
        <top style="thin">
          <color theme="0"/>
        </top>
        <bottom style="thin">
          <color theme="0"/>
        </bottom>
      </border>
    </dxf>
    <dxf>
      <font>
        <color theme="1"/>
      </font>
      <fill>
        <patternFill>
          <bgColor theme="0" tint="-0.14996795556505021"/>
        </patternFill>
      </fill>
      <border>
        <left style="thin">
          <color theme="0"/>
        </left>
        <right style="thin">
          <color theme="0"/>
        </right>
        <top style="thin">
          <color theme="0"/>
        </top>
        <bottom style="thin">
          <color theme="0"/>
        </bottom>
      </border>
    </dxf>
    <dxf>
      <fill>
        <patternFill>
          <bgColor theme="0" tint="-0.14996795556505021"/>
        </patternFill>
      </fill>
    </dxf>
    <dxf>
      <font>
        <color rgb="FF005A9A"/>
      </font>
    </dxf>
    <dxf>
      <font>
        <color theme="1"/>
      </font>
      <fill>
        <patternFill>
          <bgColor theme="0" tint="-0.14996795556505021"/>
        </patternFill>
      </fill>
      <border>
        <left style="thin">
          <color theme="0"/>
        </left>
        <right style="thin">
          <color theme="0"/>
        </right>
        <top style="thin">
          <color theme="0"/>
        </top>
        <bottom style="thin">
          <color theme="0"/>
        </bottom>
      </border>
    </dxf>
    <dxf>
      <font>
        <color theme="1"/>
      </font>
      <fill>
        <patternFill>
          <bgColor rgb="FFE7F5FF"/>
        </patternFill>
      </fill>
    </dxf>
    <dxf>
      <font>
        <b/>
        <i val="0"/>
        <color rgb="FF98002C"/>
      </font>
    </dxf>
    <dxf>
      <font>
        <color theme="1"/>
      </font>
      <fill>
        <patternFill>
          <bgColor rgb="FFE7F5FF"/>
        </patternFill>
      </fill>
    </dxf>
    <dxf>
      <font>
        <b/>
        <i val="0"/>
        <color rgb="FF98002C"/>
      </font>
    </dxf>
    <dxf>
      <fill>
        <patternFill>
          <bgColor theme="0" tint="-0.14996795556505021"/>
        </patternFill>
      </fill>
    </dxf>
    <dxf>
      <font>
        <color rgb="FF005A9A"/>
      </font>
    </dxf>
    <dxf>
      <fill>
        <patternFill>
          <bgColor rgb="FFE7F5FF"/>
        </patternFill>
      </fill>
    </dxf>
    <dxf>
      <font>
        <b/>
        <i val="0"/>
        <color rgb="FF98002C"/>
      </font>
    </dxf>
    <dxf>
      <font>
        <b/>
        <i val="0"/>
        <color rgb="FF98002C"/>
      </font>
    </dxf>
    <dxf>
      <font>
        <color theme="1"/>
      </font>
      <fill>
        <patternFill>
          <bgColor theme="0" tint="-0.14996795556505021"/>
        </patternFill>
      </fill>
      <border>
        <left style="thin">
          <color theme="0"/>
        </left>
        <right style="thin">
          <color theme="0"/>
        </right>
        <top style="thin">
          <color theme="0"/>
        </top>
        <bottom style="thin">
          <color theme="0"/>
        </bottom>
      </border>
    </dxf>
    <dxf>
      <font>
        <color theme="1"/>
      </font>
      <fill>
        <patternFill>
          <bgColor theme="0" tint="-0.14996795556505021"/>
        </patternFill>
      </fill>
      <border>
        <left style="thin">
          <color theme="0"/>
        </left>
        <right style="thin">
          <color theme="0"/>
        </right>
        <top style="thin">
          <color theme="0"/>
        </top>
        <bottom style="thin">
          <color theme="0"/>
        </bottom>
      </border>
    </dxf>
    <dxf>
      <fill>
        <patternFill>
          <bgColor theme="0" tint="-0.14996795556505021"/>
        </patternFill>
      </fill>
    </dxf>
    <dxf>
      <font>
        <color rgb="FF005A9A"/>
      </font>
    </dxf>
    <dxf>
      <fill>
        <patternFill>
          <bgColor theme="0" tint="-0.14996795556505021"/>
        </patternFill>
      </fill>
    </dxf>
    <dxf>
      <font>
        <color rgb="FF005A9A"/>
      </font>
    </dxf>
    <dxf>
      <font>
        <color theme="1"/>
      </font>
      <fill>
        <patternFill>
          <bgColor theme="0" tint="-0.14996795556505021"/>
        </patternFill>
      </fill>
      <border>
        <left style="thin">
          <color theme="0"/>
        </left>
        <right style="thin">
          <color theme="0"/>
        </right>
        <top style="thin">
          <color theme="0"/>
        </top>
        <bottom style="thin">
          <color theme="0"/>
        </bottom>
      </border>
    </dxf>
    <dxf>
      <fill>
        <patternFill>
          <bgColor rgb="FFE7F5FF"/>
        </patternFill>
      </fill>
    </dxf>
    <dxf>
      <fill>
        <patternFill>
          <bgColor rgb="FFE7F5FF"/>
        </patternFill>
      </fill>
    </dxf>
    <dxf>
      <fill>
        <patternFill>
          <bgColor rgb="FFE7F5FF"/>
        </patternFill>
      </fill>
    </dxf>
    <dxf>
      <fill>
        <patternFill>
          <bgColor rgb="FFD4EDFC"/>
        </patternFill>
      </fill>
    </dxf>
    <dxf>
      <font>
        <color theme="1"/>
      </font>
      <fill>
        <patternFill>
          <bgColor theme="0" tint="-0.14996795556505021"/>
        </patternFill>
      </fill>
      <border>
        <left style="thin">
          <color theme="0"/>
        </left>
        <right style="thin">
          <color theme="0"/>
        </right>
        <top style="thin">
          <color theme="0"/>
        </top>
        <bottom style="thin">
          <color theme="0"/>
        </bottom>
      </border>
    </dxf>
    <dxf>
      <font>
        <b val="0"/>
        <i val="0"/>
        <strike val="0"/>
        <condense val="0"/>
        <extend val="0"/>
        <outline val="0"/>
        <shadow val="0"/>
        <u val="none"/>
        <vertAlign val="baseline"/>
        <sz val="8"/>
        <color auto="1"/>
        <name val="Verdana"/>
        <scheme val="none"/>
      </font>
      <numFmt numFmtId="169" formatCode="&quot;€&quot;\ #,##0.00"/>
      <fill>
        <patternFill patternType="solid">
          <fgColor indexed="64"/>
          <bgColor theme="0" tint="-0.14999847407452621"/>
        </patternFill>
      </fill>
      <alignment horizontal="center" vertical="center" textRotation="0" wrapText="0"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8"/>
        <color auto="1"/>
        <name val="Verdana"/>
        <scheme val="none"/>
      </font>
      <numFmt numFmtId="170" formatCode="&quot;€&quot;\ #,##0"/>
      <fill>
        <patternFill patternType="solid">
          <fgColor indexed="64"/>
          <bgColor theme="0" tint="-0.14999847407452621"/>
        </patternFill>
      </fill>
      <alignment horizontal="center" vertical="center" textRotation="0" wrapText="0"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8"/>
        <color auto="1"/>
        <name val="Verdana"/>
        <scheme val="none"/>
      </font>
      <fill>
        <patternFill patternType="solid">
          <fgColor indexed="64"/>
          <bgColor rgb="FFE7F5FF"/>
        </patternFill>
      </fill>
      <alignment horizontal="center" vertical="center" textRotation="0" wrapText="0"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8"/>
        <color auto="1"/>
        <name val="Verdana"/>
        <scheme val="none"/>
      </font>
      <fill>
        <patternFill patternType="solid">
          <fgColor indexed="64"/>
          <bgColor rgb="FFE7F5FF"/>
        </patternFill>
      </fill>
      <alignment horizontal="center" vertical="center" textRotation="0" wrapText="0"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8"/>
        <color auto="1"/>
        <name val="Verdana"/>
        <scheme val="none"/>
      </font>
      <fill>
        <patternFill patternType="solid">
          <fgColor indexed="64"/>
          <bgColor rgb="FFE7F5FF"/>
        </patternFill>
      </fill>
      <alignment horizontal="center" vertical="center" textRotation="0" wrapText="0"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8"/>
        <color auto="1"/>
        <name val="Verdana"/>
        <scheme val="none"/>
      </font>
      <fill>
        <patternFill patternType="solid">
          <fgColor indexed="64"/>
          <bgColor rgb="FFE7F5FF"/>
        </patternFill>
      </fill>
      <alignment horizontal="center" vertical="center" textRotation="0" wrapText="0"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8"/>
        <color auto="1"/>
        <name val="Verdana"/>
        <scheme val="none"/>
      </font>
      <numFmt numFmtId="169" formatCode="&quot;€&quot;\ #,##0.0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8"/>
        <color auto="1"/>
        <name val="Verdana"/>
        <scheme val="none"/>
      </font>
      <numFmt numFmtId="170" formatCode="&quot;€&quot;\ #,##0"/>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8"/>
        <color auto="1"/>
        <name val="Verdana"/>
        <scheme val="none"/>
      </font>
      <numFmt numFmtId="169" formatCode="&quot;€&quot;\ #,##0.00"/>
      <fill>
        <patternFill patternType="solid">
          <fgColor indexed="64"/>
          <bgColor rgb="FFE7F5FF"/>
        </patternFill>
      </fill>
      <alignment horizontal="center" vertical="center" textRotation="0" wrapText="0"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8"/>
        <color auto="1"/>
        <name val="Verdana"/>
        <scheme val="none"/>
      </font>
      <numFmt numFmtId="170" formatCode="&quot;€&quot;\ #,##0"/>
      <fill>
        <patternFill patternType="solid">
          <fgColor indexed="64"/>
          <bgColor rgb="FFE7F5FF"/>
        </patternFill>
      </fill>
      <alignment horizontal="center" vertical="center" textRotation="0" wrapText="0"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8"/>
        <color auto="1"/>
        <name val="Verdana"/>
        <scheme val="none"/>
      </font>
      <fill>
        <patternFill patternType="solid">
          <fgColor indexed="64"/>
          <bgColor rgb="FFE7F5FF"/>
        </patternFill>
      </fill>
      <alignment horizontal="center" vertical="center" textRotation="0" wrapText="0"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8"/>
        <color auto="1"/>
        <name val="Verdana"/>
        <scheme val="none"/>
      </font>
      <numFmt numFmtId="169" formatCode="&quot;€&quot;\ #,##0.00"/>
      <fill>
        <patternFill patternType="solid">
          <fgColor indexed="64"/>
          <bgColor rgb="FFE7F5FF"/>
        </patternFill>
      </fill>
      <alignment horizontal="center" vertical="center" textRotation="0" wrapText="0"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8"/>
        <color auto="1"/>
        <name val="Verdana"/>
        <scheme val="none"/>
      </font>
      <numFmt numFmtId="170" formatCode="&quot;€&quot;\ #,##0"/>
      <fill>
        <patternFill patternType="solid">
          <fgColor indexed="64"/>
          <bgColor rgb="FFE7F5FF"/>
        </patternFill>
      </fill>
      <alignment horizontal="center" vertical="center" textRotation="0" wrapText="0"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8"/>
        <color auto="1"/>
        <name val="Verdana"/>
        <scheme val="none"/>
      </font>
      <numFmt numFmtId="172" formatCode="m/d/yyyy"/>
      <fill>
        <patternFill patternType="solid">
          <fgColor indexed="64"/>
          <bgColor rgb="FFE7F5FF"/>
        </patternFill>
      </fill>
      <alignment horizontal="center" vertical="center" textRotation="0" wrapText="0"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8"/>
        <color auto="1"/>
        <name val="Verdana"/>
        <scheme val="none"/>
      </font>
      <numFmt numFmtId="172" formatCode="m/d/yyyy"/>
      <fill>
        <patternFill patternType="solid">
          <fgColor indexed="64"/>
          <bgColor rgb="FFE7F5FF"/>
        </patternFill>
      </fill>
      <alignment horizontal="center" vertical="center" textRotation="0" wrapText="0"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8"/>
        <color auto="1"/>
        <name val="Verdana"/>
        <scheme val="none"/>
      </font>
      <fill>
        <patternFill patternType="solid">
          <fgColor indexed="64"/>
          <bgColor rgb="FFE7F5FF"/>
        </patternFill>
      </fill>
      <alignment horizontal="general" vertical="bottom" textRotation="0" wrapText="1"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8"/>
        <color auto="1"/>
        <name val="Verdana"/>
        <scheme val="none"/>
      </font>
      <fill>
        <patternFill patternType="solid">
          <fgColor indexed="64"/>
          <bgColor rgb="FFE7F5FF"/>
        </patternFill>
      </fill>
      <alignment horizontal="center" vertical="center" textRotation="0" wrapText="1"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8"/>
        <color auto="1"/>
        <name val="Verdana"/>
        <scheme val="none"/>
      </font>
      <fill>
        <patternFill patternType="solid">
          <fgColor indexed="64"/>
          <bgColor rgb="FFE7F5FF"/>
        </patternFill>
      </fill>
      <alignment horizontal="center" vertical="center" textRotation="0" wrapText="0"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8"/>
        <color auto="1"/>
        <name val="Verdana"/>
        <scheme val="none"/>
      </font>
      <fill>
        <patternFill patternType="solid">
          <fgColor indexed="64"/>
          <bgColor rgb="FFE7F5FF"/>
        </patternFill>
      </fill>
      <alignment horizontal="center" vertical="center" textRotation="0" wrapText="0"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8"/>
        <color auto="1"/>
        <name val="Verdana"/>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Verdana"/>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Verdana"/>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Verdana"/>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Verdana"/>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Verdana"/>
        <scheme val="none"/>
      </font>
      <fill>
        <patternFill patternType="solid">
          <fgColor indexed="64"/>
          <bgColor theme="0"/>
        </patternFill>
      </fill>
      <alignment horizontal="center" vertical="center" textRotation="0" wrapText="0" indent="0" justifyLastLine="0" shrinkToFit="0" readingOrder="0"/>
    </dxf>
    <dxf>
      <fill>
        <patternFill patternType="solid">
          <fgColor indexed="64"/>
          <bgColor rgb="FF005A9A"/>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Verdana"/>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Verdana"/>
        <scheme val="none"/>
      </font>
      <numFmt numFmtId="170" formatCode="&quot;€&quot;\ #,##0"/>
      <fill>
        <patternFill patternType="solid">
          <fgColor indexed="64"/>
          <bgColor theme="0" tint="-0.1499984740745262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Verdana"/>
        <scheme val="none"/>
      </font>
      <fill>
        <patternFill patternType="solid">
          <fgColor indexed="64"/>
          <bgColor rgb="FFE7F5FF"/>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Verdana"/>
        <scheme val="none"/>
      </font>
      <fill>
        <patternFill patternType="solid">
          <fgColor indexed="64"/>
          <bgColor rgb="FFE7F5FF"/>
        </patternFill>
      </fill>
      <alignment horizontal="general" vertical="bottom" textRotation="0" wrapText="1"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8"/>
        <color auto="1"/>
        <name val="Verdana"/>
        <scheme val="none"/>
      </font>
      <numFmt numFmtId="170" formatCode="&quot;€&quot;\ #,##0"/>
      <fill>
        <patternFill patternType="solid">
          <fgColor indexed="64"/>
          <bgColor rgb="FFE7F5FF"/>
        </patternFill>
      </fill>
      <alignment horizontal="center" vertical="center" textRotation="0" wrapText="0" indent="0" justifyLastLine="0" shrinkToFit="0" readingOrder="0"/>
      <border diagonalUp="0" diagonalDown="0">
        <left/>
        <right/>
        <top/>
        <bottom style="thin">
          <color rgb="FF00ADEE"/>
        </bottom>
      </border>
    </dxf>
    <dxf>
      <font>
        <b val="0"/>
        <i val="0"/>
        <strike val="0"/>
        <condense val="0"/>
        <extend val="0"/>
        <outline val="0"/>
        <shadow val="0"/>
        <u val="none"/>
        <vertAlign val="baseline"/>
        <sz val="8"/>
        <color auto="1"/>
        <name val="Verdana"/>
        <scheme val="none"/>
      </font>
      <fill>
        <patternFill patternType="solid">
          <fgColor indexed="64"/>
          <bgColor rgb="FFE7F5FF"/>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Verdana"/>
        <scheme val="none"/>
      </font>
      <fill>
        <patternFill patternType="solid">
          <fgColor indexed="64"/>
          <bgColor rgb="FFE7F5FF"/>
        </patternFill>
      </fill>
      <alignment horizontal="center" vertical="center" textRotation="0" wrapText="0"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8"/>
        <color auto="1"/>
        <name val="Verdana"/>
        <scheme val="none"/>
      </font>
      <fill>
        <patternFill patternType="solid">
          <fgColor indexed="64"/>
          <bgColor rgb="FFE7F5FF"/>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Verdana"/>
        <scheme val="none"/>
      </font>
      <fill>
        <patternFill patternType="solid">
          <fgColor indexed="64"/>
          <bgColor rgb="FFE7F5FF"/>
        </patternFill>
      </fill>
      <alignment horizontal="center" vertical="center" textRotation="0" wrapText="1"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8"/>
        <color auto="1"/>
        <name val="Verdana"/>
        <scheme val="none"/>
      </font>
      <fill>
        <patternFill patternType="solid">
          <fgColor indexed="64"/>
          <bgColor rgb="FFE7F5FF"/>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Verdana"/>
        <scheme val="none"/>
      </font>
      <fill>
        <patternFill patternType="solid">
          <fgColor indexed="64"/>
          <bgColor rgb="FFE7F5FF"/>
        </patternFill>
      </fill>
      <alignment horizontal="left" vertical="bottom" textRotation="0" wrapText="1"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8"/>
        <color auto="1"/>
        <name val="Verdana"/>
        <scheme val="none"/>
      </font>
      <fill>
        <patternFill patternType="solid">
          <fgColor indexed="64"/>
          <bgColor rgb="FFE7F5FF"/>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Verdana"/>
        <scheme val="none"/>
      </font>
      <fill>
        <patternFill patternType="solid">
          <fgColor indexed="64"/>
          <bgColor rgb="FFE7F5FF"/>
        </patternFill>
      </fill>
      <alignment horizontal="center" vertical="center" textRotation="0" wrapText="0"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8"/>
        <color auto="1"/>
        <name val="Verdana"/>
        <scheme val="none"/>
      </font>
      <fill>
        <patternFill patternType="solid">
          <fgColor indexed="64"/>
          <bgColor theme="0"/>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8"/>
        <color auto="1"/>
        <name val="Verdana"/>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Verdana"/>
        <scheme val="none"/>
      </font>
      <fill>
        <patternFill patternType="solid">
          <fgColor indexed="64"/>
          <bgColor theme="0"/>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8"/>
        <color auto="1"/>
        <name val="Verdana"/>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Verdana"/>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Verdana"/>
        <scheme val="none"/>
      </font>
      <fill>
        <patternFill patternType="solid">
          <fgColor indexed="64"/>
          <bgColor theme="0"/>
        </patternFill>
      </fill>
      <alignment horizontal="center" vertical="center" textRotation="0" wrapText="0" indent="0" justifyLastLine="0" shrinkToFit="0" readingOrder="0"/>
    </dxf>
    <dxf>
      <fill>
        <patternFill patternType="solid">
          <fgColor indexed="64"/>
          <bgColor rgb="FF005A9A"/>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Verdana"/>
        <scheme val="none"/>
      </font>
      <fill>
        <patternFill patternType="solid">
          <fgColor indexed="64"/>
          <bgColor theme="0"/>
        </patternFill>
      </fill>
      <alignment horizontal="center" vertical="center" textRotation="0" wrapText="0" indent="0" justifyLastLine="0" shrinkToFit="0" readingOrder="0"/>
      <border diagonalUp="0" diagonalDown="0">
        <left/>
        <right/>
        <top/>
        <bottom style="thin">
          <color rgb="FF00ADEE"/>
        </bottom>
      </border>
    </dxf>
    <dxf>
      <font>
        <b val="0"/>
        <i val="0"/>
        <strike val="0"/>
        <condense val="0"/>
        <extend val="0"/>
        <outline val="0"/>
        <shadow val="0"/>
        <u val="none"/>
        <vertAlign val="baseline"/>
        <sz val="8"/>
        <color auto="1"/>
        <name val="Verdana"/>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Verdana"/>
        <scheme val="none"/>
      </font>
      <fill>
        <patternFill patternType="solid">
          <fgColor indexed="64"/>
          <bgColor theme="0"/>
        </patternFill>
      </fill>
      <alignment horizontal="center" vertical="center" textRotation="0" wrapText="0" indent="0" justifyLastLine="0" shrinkToFit="0" readingOrder="0"/>
      <border diagonalUp="0" diagonalDown="0">
        <left/>
        <right/>
        <top/>
        <bottom style="thin">
          <color rgb="FF00ADEE"/>
        </bottom>
      </border>
    </dxf>
    <dxf>
      <font>
        <b val="0"/>
        <i val="0"/>
        <strike val="0"/>
        <condense val="0"/>
        <extend val="0"/>
        <outline val="0"/>
        <shadow val="0"/>
        <u val="none"/>
        <vertAlign val="baseline"/>
        <sz val="8"/>
        <color auto="1"/>
        <name val="Verdana"/>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Verdana"/>
        <scheme val="none"/>
      </font>
      <fill>
        <patternFill patternType="solid">
          <fgColor indexed="64"/>
          <bgColor theme="0"/>
        </patternFill>
      </fill>
      <alignment horizontal="center" vertical="center" textRotation="0" wrapText="0" indent="0" justifyLastLine="0" shrinkToFit="0" readingOrder="0"/>
      <border diagonalUp="0" diagonalDown="0">
        <left/>
        <right/>
        <top/>
        <bottom style="thin">
          <color rgb="FF00ADEE"/>
        </bottom>
      </border>
    </dxf>
    <dxf>
      <font>
        <b val="0"/>
        <i val="0"/>
        <strike val="0"/>
        <condense val="0"/>
        <extend val="0"/>
        <outline val="0"/>
        <shadow val="0"/>
        <u val="none"/>
        <vertAlign val="baseline"/>
        <sz val="8"/>
        <color auto="1"/>
        <name val="Verdana"/>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Verdana"/>
        <scheme val="none"/>
      </font>
      <fill>
        <patternFill patternType="solid">
          <fgColor indexed="64"/>
          <bgColor theme="0"/>
        </patternFill>
      </fill>
      <alignment horizontal="center" vertical="center" textRotation="0" wrapText="0" indent="0" justifyLastLine="0" shrinkToFit="0" readingOrder="0"/>
      <border diagonalUp="0" diagonalDown="0">
        <left/>
        <right/>
        <top/>
        <bottom style="thin">
          <color rgb="FF00ADEE"/>
        </bottom>
      </border>
    </dxf>
    <dxf>
      <font>
        <b val="0"/>
        <i val="0"/>
        <strike val="0"/>
        <condense val="0"/>
        <extend val="0"/>
        <outline val="0"/>
        <shadow val="0"/>
        <u val="none"/>
        <vertAlign val="baseline"/>
        <sz val="8"/>
        <color auto="1"/>
        <name val="Verdana"/>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Verdana"/>
        <scheme val="none"/>
      </font>
      <fill>
        <patternFill patternType="solid">
          <fgColor indexed="64"/>
          <bgColor rgb="FFE7F5FF"/>
        </patternFill>
      </fill>
      <alignment horizontal="center" vertical="center" textRotation="0" wrapText="0"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8"/>
        <color auto="1"/>
        <name val="Verdana"/>
        <scheme val="none"/>
      </font>
      <numFmt numFmtId="170" formatCode="&quot;€&quot;\ #,##0"/>
      <fill>
        <patternFill patternType="solid">
          <fgColor indexed="64"/>
          <bgColor theme="0" tint="-0.14999847407452621"/>
        </patternFill>
      </fill>
      <alignment horizontal="center" vertical="center" textRotation="0" wrapText="0"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8"/>
        <color auto="1"/>
        <name val="Verdana"/>
        <scheme val="none"/>
      </font>
      <fill>
        <patternFill patternType="solid">
          <fgColor indexed="64"/>
          <bgColor rgb="FFE7F5FF"/>
        </patternFill>
      </fill>
      <alignment horizontal="center" vertical="center" textRotation="0" wrapText="0"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8"/>
        <color auto="1"/>
        <name val="Verdana"/>
        <scheme val="none"/>
      </font>
      <numFmt numFmtId="13" formatCode="0%"/>
      <fill>
        <patternFill patternType="solid">
          <fgColor indexed="64"/>
          <bgColor theme="0" tint="-0.1499984740745262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Verdana"/>
        <scheme val="none"/>
      </font>
      <fill>
        <patternFill patternType="solid">
          <fgColor indexed="64"/>
          <bgColor rgb="FFE7F5FF"/>
        </patternFill>
      </fill>
      <alignment horizontal="center" vertical="center" textRotation="0" wrapText="0"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8"/>
        <color auto="1"/>
        <name val="Verdana"/>
        <scheme val="none"/>
      </font>
      <numFmt numFmtId="170" formatCode="&quot;€&quot;\ #,##0"/>
      <fill>
        <patternFill patternType="solid">
          <fgColor indexed="64"/>
          <bgColor theme="0" tint="-0.1499984740745262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Verdana"/>
        <scheme val="none"/>
      </font>
      <fill>
        <patternFill patternType="solid">
          <fgColor indexed="64"/>
          <bgColor rgb="FFE7F5FF"/>
        </patternFill>
      </fill>
      <alignment horizontal="general" vertical="bottom" textRotation="0" wrapText="1"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8"/>
        <color auto="1"/>
        <name val="Verdana"/>
        <scheme val="none"/>
      </font>
      <fill>
        <patternFill patternType="solid">
          <fgColor indexed="64"/>
          <bgColor rgb="FFE7F5FF"/>
        </patternFill>
      </fill>
      <alignment horizontal="center" vertical="center" textRotation="0" wrapText="1"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8"/>
        <color auto="1"/>
        <name val="Verdana"/>
        <scheme val="none"/>
      </font>
      <fill>
        <patternFill patternType="solid">
          <fgColor indexed="64"/>
          <bgColor rgb="FFE7F5FF"/>
        </patternFill>
      </fill>
      <alignment horizontal="center" vertical="center" textRotation="0" wrapText="0"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8"/>
        <color auto="1"/>
        <name val="Verdana"/>
        <scheme val="none"/>
      </font>
      <numFmt numFmtId="170" formatCode="&quot;€&quot;\ #,##0"/>
      <fill>
        <patternFill patternType="solid">
          <fgColor indexed="64"/>
          <bgColor rgb="FFE7F5FF"/>
        </patternFill>
      </fill>
      <alignment horizontal="center" vertical="center" textRotation="0" wrapText="0"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8"/>
        <color auto="1"/>
        <name val="Verdana"/>
        <scheme val="none"/>
      </font>
      <fill>
        <patternFill patternType="solid">
          <fgColor indexed="64"/>
          <bgColor rgb="FFE7F5FF"/>
        </patternFill>
      </fill>
      <alignment horizontal="center" vertical="center" textRotation="0" wrapText="0"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8"/>
        <color auto="1"/>
        <name val="Verdana"/>
        <scheme val="none"/>
      </font>
      <fill>
        <patternFill patternType="solid">
          <fgColor indexed="64"/>
          <bgColor rgb="FFE7F5FF"/>
        </patternFill>
      </fill>
      <alignment horizontal="center" vertical="center" textRotation="0" wrapText="0"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8"/>
        <color auto="1"/>
        <name val="Verdana"/>
        <scheme val="none"/>
      </font>
      <fill>
        <patternFill patternType="solid">
          <fgColor indexed="64"/>
          <bgColor rgb="FFE7F5FF"/>
        </patternFill>
      </fill>
      <alignment horizontal="center" vertical="center" textRotation="0" wrapText="0"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8"/>
        <color auto="1"/>
        <name val="Verdana"/>
        <scheme val="none"/>
      </font>
      <fill>
        <patternFill patternType="solid">
          <fgColor indexed="64"/>
          <bgColor rgb="FFE7F5FF"/>
        </patternFill>
      </fill>
      <alignment horizontal="center" vertical="center" textRotation="0" wrapText="0"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8"/>
        <color auto="1"/>
        <name val="Verdana"/>
        <scheme val="none"/>
      </font>
      <fill>
        <patternFill patternType="solid">
          <fgColor indexed="64"/>
          <bgColor rgb="FFE7F5FF"/>
        </patternFill>
      </fill>
      <alignment horizontal="general" vertical="bottom" textRotation="0" wrapText="1"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8"/>
        <color auto="1"/>
        <name val="Verdana"/>
        <scheme val="none"/>
      </font>
      <fill>
        <patternFill patternType="solid">
          <fgColor indexed="64"/>
          <bgColor rgb="FFE7F5FF"/>
        </patternFill>
      </fill>
      <alignment horizontal="left" vertical="center" textRotation="0" wrapText="1"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8"/>
        <color auto="1"/>
        <name val="Verdana"/>
        <scheme val="none"/>
      </font>
      <fill>
        <patternFill patternType="solid">
          <fgColor indexed="64"/>
          <bgColor rgb="FFE7F5FF"/>
        </patternFill>
      </fill>
      <alignment horizontal="center" vertical="center" textRotation="0" wrapText="0"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8"/>
        <color auto="1"/>
        <name val="Verdana"/>
        <scheme val="none"/>
      </font>
      <fill>
        <patternFill patternType="solid">
          <fgColor indexed="64"/>
          <bgColor rgb="FFE7F5FF"/>
        </patternFill>
      </fill>
      <alignment horizontal="center" vertical="center" textRotation="0" wrapText="0"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8"/>
        <color auto="1"/>
        <name val="Verdana"/>
        <scheme val="none"/>
      </font>
      <fill>
        <patternFill patternType="solid">
          <fgColor indexed="64"/>
          <bgColor theme="0"/>
        </patternFill>
      </fill>
      <alignment horizontal="center" vertical="center" textRotation="0" wrapText="0" indent="0" justifyLastLine="0" shrinkToFit="0" readingOrder="0"/>
      <border diagonalUp="0" diagonalDown="0">
        <left/>
        <right/>
        <top/>
        <bottom style="thin">
          <color rgb="FF00ADEE"/>
        </bottom>
      </border>
    </dxf>
    <dxf>
      <font>
        <b val="0"/>
        <i val="0"/>
        <strike val="0"/>
        <condense val="0"/>
        <extend val="0"/>
        <outline val="0"/>
        <shadow val="0"/>
        <u val="none"/>
        <vertAlign val="baseline"/>
        <sz val="8"/>
        <color auto="1"/>
        <name val="Verdana"/>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Verdana"/>
        <scheme val="none"/>
      </font>
      <fill>
        <patternFill patternType="solid">
          <fgColor indexed="64"/>
          <bgColor theme="0"/>
        </patternFill>
      </fill>
      <alignment horizontal="center" vertical="center" textRotation="0" wrapText="0" indent="0" justifyLastLine="0" shrinkToFit="0" readingOrder="0"/>
      <border diagonalUp="0" diagonalDown="0">
        <left/>
        <right/>
        <top/>
        <bottom style="thin">
          <color rgb="FF00ADEE"/>
        </bottom>
      </border>
    </dxf>
    <dxf>
      <font>
        <b val="0"/>
        <i val="0"/>
        <strike val="0"/>
        <condense val="0"/>
        <extend val="0"/>
        <outline val="0"/>
        <shadow val="0"/>
        <u val="none"/>
        <vertAlign val="baseline"/>
        <sz val="8"/>
        <color auto="1"/>
        <name val="Verdana"/>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Verdana"/>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Verdana"/>
        <scheme val="none"/>
      </font>
      <fill>
        <patternFill patternType="solid">
          <fgColor indexed="64"/>
          <bgColor theme="0"/>
        </patternFill>
      </fill>
      <alignment horizontal="center" vertical="center" textRotation="0" wrapText="0" indent="0" justifyLastLine="0" shrinkToFit="0" readingOrder="0"/>
    </dxf>
    <dxf>
      <fill>
        <patternFill patternType="solid">
          <fgColor indexed="64"/>
          <bgColor rgb="FF005A9A"/>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Verdana"/>
        <scheme val="none"/>
      </font>
      <fill>
        <patternFill patternType="solid">
          <fgColor indexed="64"/>
          <bgColor rgb="FFE7F5FF"/>
        </patternFill>
      </fill>
      <alignment horizontal="center" vertical="center" textRotation="0" wrapText="0"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9"/>
        <color auto="1"/>
        <name val="Calibri"/>
        <family val="2"/>
        <scheme val="none"/>
      </font>
      <numFmt numFmtId="170" formatCode="&quot;€&quot;\ #,##0"/>
      <fill>
        <patternFill patternType="solid">
          <fgColor indexed="64"/>
          <bgColor theme="0" tint="-0.1499984740745262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Verdana"/>
        <scheme val="none"/>
      </font>
      <fill>
        <patternFill patternType="solid">
          <fgColor indexed="64"/>
          <bgColor rgb="FFE7F5FF"/>
        </patternFill>
      </fill>
      <alignment horizontal="general" vertical="bottom" textRotation="0" wrapText="1"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9"/>
        <color auto="1"/>
        <name val="Calibri"/>
        <family val="2"/>
        <scheme val="none"/>
      </font>
      <fill>
        <patternFill patternType="solid">
          <fgColor indexed="64"/>
          <bgColor rgb="FFD4EDFC"/>
        </patternFill>
      </fill>
      <alignment horizontal="center" vertical="center" textRotation="0" wrapText="1"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8"/>
        <color auto="1"/>
        <name val="Verdana"/>
        <scheme val="none"/>
      </font>
      <fill>
        <patternFill patternType="solid">
          <fgColor indexed="64"/>
          <bgColor rgb="FFE7F5FF"/>
        </patternFill>
      </fill>
      <alignment horizontal="center" vertical="center" textRotation="0" wrapText="0"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9"/>
        <color auto="1"/>
        <name val="Calibri"/>
        <family val="2"/>
        <scheme val="none"/>
      </font>
      <numFmt numFmtId="170" formatCode="&quot;€&quot;\ #,##0"/>
      <fill>
        <patternFill patternType="solid">
          <fgColor indexed="64"/>
          <bgColor rgb="FFD4EDFC"/>
        </patternFill>
      </fill>
      <alignment horizontal="center" vertical="center" textRotation="0" wrapText="0"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8"/>
        <color auto="1"/>
        <name val="Verdana"/>
        <scheme val="none"/>
      </font>
      <fill>
        <patternFill patternType="solid">
          <fgColor indexed="64"/>
          <bgColor rgb="FFE7F5FF"/>
        </patternFill>
      </fill>
      <alignment horizontal="center" vertical="center" textRotation="0" wrapText="0"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9"/>
        <color auto="1"/>
        <name val="Calibri"/>
        <family val="2"/>
        <scheme val="none"/>
      </font>
      <fill>
        <patternFill patternType="solid">
          <fgColor indexed="64"/>
          <bgColor rgb="FFD4EDFC"/>
        </patternFill>
      </fill>
      <alignment horizontal="center" vertical="center" textRotation="0" wrapText="0"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8"/>
        <color auto="1"/>
        <name val="Verdana"/>
        <scheme val="none"/>
      </font>
      <fill>
        <patternFill patternType="solid">
          <fgColor indexed="64"/>
          <bgColor rgb="FFE7F5FF"/>
        </patternFill>
      </fill>
      <alignment horizontal="center" vertical="center" textRotation="0" wrapText="0"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9"/>
        <color auto="1"/>
        <name val="Calibri"/>
        <family val="2"/>
        <scheme val="none"/>
      </font>
      <fill>
        <patternFill patternType="solid">
          <fgColor indexed="64"/>
          <bgColor rgb="FFD4EDFC"/>
        </patternFill>
      </fill>
      <alignment horizontal="center" vertical="center" textRotation="0" wrapText="1"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8"/>
        <color auto="1"/>
        <name val="Verdana"/>
        <scheme val="none"/>
      </font>
      <fill>
        <patternFill patternType="solid">
          <fgColor indexed="64"/>
          <bgColor rgb="FFE7F5FF"/>
        </patternFill>
      </fill>
      <alignment horizontal="general" vertical="bottom" textRotation="0" wrapText="1"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9"/>
        <color auto="1"/>
        <name val="Calibri"/>
        <family val="2"/>
        <scheme val="none"/>
      </font>
      <fill>
        <patternFill patternType="solid">
          <fgColor indexed="64"/>
          <bgColor rgb="FFD4EDFC"/>
        </patternFill>
      </fill>
      <alignment horizontal="left" vertical="center" textRotation="0" wrapText="1"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8"/>
        <color auto="1"/>
        <name val="Verdana"/>
        <scheme val="none"/>
      </font>
      <fill>
        <patternFill patternType="solid">
          <fgColor indexed="64"/>
          <bgColor rgb="FFE7F5FF"/>
        </patternFill>
      </fill>
      <alignment horizontal="center" vertical="center" textRotation="0" wrapText="0"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9"/>
        <color auto="1"/>
        <name val="Calibri"/>
        <family val="2"/>
        <scheme val="none"/>
      </font>
      <fill>
        <patternFill patternType="solid">
          <fgColor indexed="64"/>
          <bgColor rgb="FFD4EDFC"/>
        </patternFill>
      </fill>
      <alignment horizontal="center" vertical="center" textRotation="0" wrapText="0"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8"/>
        <color auto="1"/>
        <name val="Verdana"/>
        <scheme val="none"/>
      </font>
      <fill>
        <patternFill patternType="solid">
          <fgColor indexed="64"/>
          <bgColor theme="0"/>
        </patternFill>
      </fill>
      <alignment horizontal="center" vertical="center" textRotation="0" wrapText="0" indent="0" justifyLastLine="0" shrinkToFit="0" readingOrder="0"/>
      <border diagonalUp="0" diagonalDown="0">
        <left/>
        <right/>
        <top/>
        <bottom style="thin">
          <color rgb="FF00ADEE"/>
        </bottom>
      </border>
    </dxf>
    <dxf>
      <font>
        <b val="0"/>
        <i val="0"/>
        <strike val="0"/>
        <condense val="0"/>
        <extend val="0"/>
        <outline val="0"/>
        <shadow val="0"/>
        <u val="none"/>
        <vertAlign val="baseline"/>
        <sz val="9"/>
        <color auto="1"/>
        <name val="Calibri"/>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Verdana"/>
        <scheme val="none"/>
      </font>
      <fill>
        <patternFill patternType="solid">
          <fgColor indexed="64"/>
          <bgColor theme="0"/>
        </patternFill>
      </fill>
      <alignment horizontal="center" vertical="center" textRotation="0" wrapText="0" indent="0" justifyLastLine="0" shrinkToFit="0" readingOrder="0"/>
      <border diagonalUp="0" diagonalDown="0">
        <left/>
        <right/>
        <top/>
        <bottom style="thin">
          <color rgb="FF00ADEE"/>
        </bottom>
      </border>
    </dxf>
    <dxf>
      <font>
        <b val="0"/>
        <i val="0"/>
        <strike val="0"/>
        <condense val="0"/>
        <extend val="0"/>
        <outline val="0"/>
        <shadow val="0"/>
        <u val="none"/>
        <vertAlign val="baseline"/>
        <sz val="9"/>
        <color auto="1"/>
        <name val="Calibri"/>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Verdana"/>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Calibri"/>
        <family val="2"/>
        <scheme val="none"/>
      </font>
      <fill>
        <patternFill patternType="solid">
          <fgColor indexed="64"/>
          <bgColor theme="0"/>
        </patternFill>
      </fill>
      <alignment horizontal="center" vertical="center" textRotation="0" wrapText="0" indent="0" justifyLastLine="0" shrinkToFit="0" readingOrder="0"/>
    </dxf>
    <dxf>
      <font>
        <strike val="0"/>
        <outline val="0"/>
        <shadow val="0"/>
        <u val="none"/>
        <vertAlign val="baseline"/>
        <sz val="9"/>
        <name val="Calibri"/>
        <family val="2"/>
        <scheme val="none"/>
      </font>
      <fill>
        <patternFill patternType="solid">
          <fgColor indexed="64"/>
          <bgColor rgb="FF005A9A"/>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none"/>
      </font>
      <numFmt numFmtId="170" formatCode="&quot;€&quot;\ #,##0"/>
      <fill>
        <patternFill patternType="solid">
          <fgColor indexed="64"/>
          <bgColor theme="0" tint="-0.1499984740745262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Verdana"/>
        <scheme val="none"/>
      </font>
      <fill>
        <patternFill patternType="solid">
          <fgColor indexed="64"/>
          <bgColor rgb="FF98002C"/>
        </patternFill>
      </fill>
      <alignment horizontal="general" vertical="bottom" textRotation="0" wrapText="1" indent="0" justifyLastLine="0" shrinkToFit="0" readingOrder="0"/>
      <border diagonalUp="0" diagonalDown="0" outline="0">
        <left/>
        <right/>
        <top/>
        <bottom style="thin">
          <color rgb="FF00ADEE"/>
        </bottom>
      </border>
    </dxf>
    <dxf>
      <font>
        <b val="0"/>
        <i val="0"/>
        <strike val="0"/>
        <condense val="0"/>
        <extend val="0"/>
        <outline val="0"/>
        <shadow val="0"/>
        <u val="none"/>
        <vertAlign val="baseline"/>
        <sz val="9"/>
        <color auto="1"/>
        <name val="Calibri"/>
        <family val="2"/>
        <scheme val="none"/>
      </font>
      <fill>
        <patternFill patternType="solid">
          <fgColor indexed="64"/>
          <bgColor rgb="FFD4EDFC"/>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auto="1"/>
        <name val="Verdana"/>
        <scheme val="none"/>
      </font>
      <fill>
        <patternFill patternType="solid">
          <fgColor indexed="64"/>
          <bgColor rgb="FF98002C"/>
        </patternFill>
      </fill>
      <alignment horizontal="center" vertical="center" textRotation="0" wrapText="0" indent="0" justifyLastLine="0" shrinkToFit="0" readingOrder="0"/>
      <border diagonalUp="0" diagonalDown="0" outline="0">
        <left/>
        <right/>
        <top/>
        <bottom style="thin">
          <color rgb="FF00ADEE"/>
        </bottom>
      </border>
    </dxf>
    <dxf>
      <font>
        <strike val="0"/>
        <outline val="0"/>
        <shadow val="0"/>
        <u val="none"/>
        <vertAlign val="baseline"/>
        <sz val="9"/>
        <name val="Calibri"/>
        <family val="2"/>
        <scheme val="none"/>
      </font>
      <numFmt numFmtId="170" formatCode="&quot;€&quot;\ #,##0"/>
      <fill>
        <patternFill patternType="solid">
          <fgColor indexed="64"/>
          <bgColor rgb="FFD4EDFC"/>
        </patternFill>
      </fill>
      <alignment horizontal="center" vertical="center" textRotation="0" indent="0" justifyLastLine="0" shrinkToFit="0" readingOrder="0"/>
      <protection locked="0" hidden="0"/>
    </dxf>
    <dxf>
      <font>
        <b val="0"/>
        <i val="0"/>
        <strike val="0"/>
        <condense val="0"/>
        <extend val="0"/>
        <outline val="0"/>
        <shadow val="0"/>
        <u val="none"/>
        <vertAlign val="baseline"/>
        <sz val="8"/>
        <color auto="1"/>
        <name val="Verdana"/>
        <scheme val="none"/>
      </font>
      <fill>
        <patternFill patternType="solid">
          <fgColor indexed="64"/>
          <bgColor rgb="FF98002C"/>
        </patternFill>
      </fill>
      <alignment horizontal="center" vertical="center" textRotation="0" wrapText="0" indent="0" justifyLastLine="0" shrinkToFit="0" readingOrder="0"/>
      <border diagonalUp="0" diagonalDown="0" outline="0">
        <left/>
        <right/>
        <top/>
        <bottom style="thin">
          <color rgb="FF00ADEE"/>
        </bottom>
      </border>
    </dxf>
    <dxf>
      <font>
        <strike val="0"/>
        <outline val="0"/>
        <shadow val="0"/>
        <u val="none"/>
        <vertAlign val="baseline"/>
        <sz val="9"/>
        <name val="Calibri"/>
        <family val="2"/>
        <scheme val="none"/>
      </font>
      <fill>
        <patternFill patternType="solid">
          <fgColor indexed="64"/>
          <bgColor rgb="FFD4EDFC"/>
        </patternFill>
      </fill>
      <alignment horizontal="center" vertical="center" textRotation="0" indent="0" justifyLastLine="0" shrinkToFit="0" readingOrder="0"/>
      <protection locked="0" hidden="0"/>
    </dxf>
    <dxf>
      <font>
        <b val="0"/>
        <i val="0"/>
        <strike val="0"/>
        <condense val="0"/>
        <extend val="0"/>
        <outline val="0"/>
        <shadow val="0"/>
        <u val="none"/>
        <vertAlign val="baseline"/>
        <sz val="8"/>
        <color auto="1"/>
        <name val="Verdana"/>
        <scheme val="none"/>
      </font>
      <fill>
        <patternFill patternType="solid">
          <fgColor indexed="64"/>
          <bgColor rgb="FF98002C"/>
        </patternFill>
      </fill>
      <alignment horizontal="center" vertical="center" textRotation="0" wrapText="0" indent="0" justifyLastLine="0" shrinkToFit="0" readingOrder="0"/>
      <border diagonalUp="0" diagonalDown="0" outline="0">
        <left/>
        <right/>
        <top/>
        <bottom style="thin">
          <color rgb="FF00ADEE"/>
        </bottom>
      </border>
    </dxf>
    <dxf>
      <font>
        <strike val="0"/>
        <outline val="0"/>
        <shadow val="0"/>
        <u val="none"/>
        <vertAlign val="baseline"/>
        <sz val="9"/>
        <name val="Calibri"/>
        <family val="2"/>
        <scheme val="none"/>
      </font>
      <fill>
        <patternFill patternType="solid">
          <fgColor indexed="64"/>
          <bgColor rgb="FFD4EDFC"/>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auto="1"/>
        <name val="Verdana"/>
        <scheme val="none"/>
      </font>
      <fill>
        <patternFill patternType="solid">
          <fgColor indexed="64"/>
          <bgColor rgb="FF98002C"/>
        </patternFill>
      </fill>
      <alignment horizontal="general" vertical="bottom" textRotation="0" wrapText="1" indent="0" justifyLastLine="0" shrinkToFit="0" readingOrder="0"/>
      <border diagonalUp="0" diagonalDown="0" outline="0">
        <left/>
        <right/>
        <top/>
        <bottom style="thin">
          <color rgb="FF00ADEE"/>
        </bottom>
      </border>
    </dxf>
    <dxf>
      <font>
        <strike val="0"/>
        <outline val="0"/>
        <shadow val="0"/>
        <u val="none"/>
        <vertAlign val="baseline"/>
        <sz val="9"/>
        <name val="Calibri"/>
        <family val="2"/>
        <scheme val="none"/>
      </font>
      <fill>
        <patternFill patternType="solid">
          <fgColor indexed="64"/>
          <bgColor rgb="FFD4EDFC"/>
        </patternFill>
      </fill>
      <alignment horizontal="center" vertical="center" textRotation="0" indent="0" justifyLastLine="0" shrinkToFit="0" readingOrder="0"/>
      <protection locked="0" hidden="0"/>
    </dxf>
    <dxf>
      <font>
        <b val="0"/>
        <i val="0"/>
        <strike val="0"/>
        <condense val="0"/>
        <extend val="0"/>
        <outline val="0"/>
        <shadow val="0"/>
        <u val="none"/>
        <vertAlign val="baseline"/>
        <sz val="8"/>
        <color auto="1"/>
        <name val="Verdana"/>
        <scheme val="none"/>
      </font>
      <fill>
        <patternFill patternType="solid">
          <fgColor indexed="64"/>
          <bgColor rgb="FF98002C"/>
        </patternFill>
      </fill>
      <alignment horizontal="center" vertical="center" textRotation="0" wrapText="0" indent="0" justifyLastLine="0" shrinkToFit="0" readingOrder="0"/>
      <border diagonalUp="0" diagonalDown="0" outline="0">
        <left/>
        <right/>
        <top/>
        <bottom style="thin">
          <color rgb="FF00ADEE"/>
        </bottom>
      </border>
    </dxf>
    <dxf>
      <font>
        <strike val="0"/>
        <outline val="0"/>
        <shadow val="0"/>
        <u val="none"/>
        <vertAlign val="baseline"/>
        <sz val="9"/>
        <name val="Calibri"/>
        <family val="2"/>
        <scheme val="none"/>
      </font>
      <fill>
        <patternFill patternType="solid">
          <fgColor indexed="64"/>
          <bgColor rgb="FFD4EDFC"/>
        </patternFill>
      </fill>
      <alignment horizontal="center" vertical="center" textRotation="0" indent="0" justifyLastLine="0" shrinkToFit="0" readingOrder="0"/>
      <protection locked="0" hidden="0"/>
    </dxf>
    <dxf>
      <font>
        <b val="0"/>
        <i val="0"/>
        <strike val="0"/>
        <condense val="0"/>
        <extend val="0"/>
        <outline val="0"/>
        <shadow val="0"/>
        <u val="none"/>
        <vertAlign val="baseline"/>
        <sz val="8"/>
        <color auto="1"/>
        <name val="Verdana"/>
        <scheme val="none"/>
      </font>
      <fill>
        <patternFill patternType="solid">
          <fgColor indexed="64"/>
          <bgColor rgb="FF98002C"/>
        </patternFill>
      </fill>
      <alignment horizontal="center" vertical="center" textRotation="0" wrapText="0" indent="0" justifyLastLine="0" shrinkToFit="0" readingOrder="0"/>
      <border diagonalUp="0" diagonalDown="0">
        <left/>
        <right/>
        <top/>
        <bottom style="thin">
          <color rgb="FF00ADEE"/>
        </bottom>
      </border>
    </dxf>
    <dxf>
      <font>
        <b val="0"/>
        <i val="0"/>
        <strike val="0"/>
        <condense val="0"/>
        <extend val="0"/>
        <outline val="0"/>
        <shadow val="0"/>
        <u val="none"/>
        <vertAlign val="baseline"/>
        <sz val="9"/>
        <color auto="1"/>
        <name val="Calibri"/>
        <family val="2"/>
        <scheme val="none"/>
      </font>
      <fill>
        <patternFill patternType="solid">
          <fgColor indexed="64"/>
          <bgColor theme="0"/>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Verdana"/>
        <scheme val="none"/>
      </font>
      <fill>
        <patternFill patternType="solid">
          <fgColor indexed="64"/>
          <bgColor rgb="FF98002C"/>
        </patternFill>
      </fill>
      <alignment horizontal="center" vertical="center" textRotation="0" wrapText="0" indent="0" justifyLastLine="0" shrinkToFit="0" readingOrder="0"/>
      <border diagonalUp="0" diagonalDown="0">
        <left/>
        <right/>
        <top/>
        <bottom style="thin">
          <color rgb="FF00ADEE"/>
        </bottom>
      </border>
    </dxf>
    <dxf>
      <font>
        <b val="0"/>
        <i val="0"/>
        <strike val="0"/>
        <condense val="0"/>
        <extend val="0"/>
        <outline val="0"/>
        <shadow val="0"/>
        <u val="none"/>
        <vertAlign val="baseline"/>
        <sz val="9"/>
        <color auto="1"/>
        <name val="Calibri"/>
        <family val="2"/>
        <scheme val="none"/>
      </font>
      <fill>
        <patternFill patternType="solid">
          <fgColor indexed="64"/>
          <bgColor theme="0"/>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Verdana"/>
        <scheme val="none"/>
      </font>
      <fill>
        <patternFill patternType="solid">
          <fgColor indexed="64"/>
          <bgColor rgb="FF98002C"/>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Calibri"/>
        <family val="2"/>
        <scheme val="none"/>
      </font>
      <fill>
        <patternFill patternType="solid">
          <fgColor indexed="64"/>
          <bgColor theme="0"/>
        </patternFill>
      </fill>
      <alignment horizontal="center" vertical="center" textRotation="0" wrapText="0" indent="0" justifyLastLine="0" shrinkToFit="0" readingOrder="0"/>
      <protection locked="0" hidden="0"/>
    </dxf>
    <dxf>
      <font>
        <strike val="0"/>
        <outline val="0"/>
        <shadow val="0"/>
        <u val="none"/>
        <vertAlign val="baseline"/>
        <sz val="9"/>
        <name val="Calibri"/>
        <family val="2"/>
        <scheme val="none"/>
      </font>
      <fill>
        <patternFill patternType="solid">
          <fgColor indexed="64"/>
          <bgColor rgb="FF005A9A"/>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none"/>
      </font>
      <numFmt numFmtId="1" formatCode="0"/>
      <fill>
        <patternFill patternType="solid">
          <fgColor indexed="64"/>
          <bgColor rgb="FFD4EDFC"/>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Verdana"/>
        <scheme val="none"/>
      </font>
      <numFmt numFmtId="167" formatCode="&quot;€&quot;#,##0.00_);\(&quot;€&quot;#,##0.00\)"/>
      <fill>
        <patternFill patternType="solid">
          <fgColor indexed="64"/>
          <bgColor rgb="FF98002C"/>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9"/>
        <color auto="1"/>
        <name val="Calibri"/>
        <family val="2"/>
        <scheme val="none"/>
      </font>
      <numFmt numFmtId="170" formatCode="&quot;€&quot;\ #,##0"/>
      <fill>
        <patternFill patternType="solid">
          <fgColor indexed="64"/>
          <bgColor theme="0" tint="-0.1499984740745262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Verdana"/>
        <scheme val="none"/>
      </font>
      <numFmt numFmtId="168" formatCode="[$€-413]\ #,##0.00;[$€-413]\ \-#,##0.00"/>
      <fill>
        <patternFill patternType="solid">
          <fgColor indexed="64"/>
          <bgColor rgb="FF98002C"/>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9"/>
        <color auto="1"/>
        <name val="Calibri"/>
        <family val="2"/>
        <scheme val="none"/>
      </font>
      <numFmt numFmtId="170" formatCode="&quot;€&quot;\ #,##0"/>
      <fill>
        <patternFill patternType="solid">
          <fgColor indexed="64"/>
          <bgColor theme="0" tint="-0.1499984740745262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Verdana"/>
        <scheme val="none"/>
      </font>
      <numFmt numFmtId="168" formatCode="[$€-413]\ #,##0.00;[$€-413]\ \-#,##0.00"/>
      <fill>
        <patternFill patternType="solid">
          <fgColor indexed="64"/>
          <bgColor rgb="FF98002C"/>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Calibri"/>
        <family val="2"/>
        <scheme val="none"/>
      </font>
      <numFmt numFmtId="1" formatCode="0"/>
      <fill>
        <patternFill patternType="solid">
          <fgColor indexed="64"/>
          <bgColor rgb="FFD4EDFC"/>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Calibri"/>
        <family val="2"/>
        <scheme val="none"/>
      </font>
      <numFmt numFmtId="168" formatCode="[$€-413]\ #,##0.00;[$€-413]\ \-#,##0.00"/>
      <fill>
        <patternFill patternType="solid">
          <fgColor indexed="64"/>
          <bgColor theme="0" tint="-0.1499984740745262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Calibri"/>
        <family val="2"/>
        <scheme val="none"/>
      </font>
      <numFmt numFmtId="167" formatCode="&quot;€&quot;#,##0.00_);\(&quot;€&quot;#,##0.00\)"/>
      <fill>
        <patternFill patternType="solid">
          <fgColor indexed="64"/>
          <bgColor theme="0" tint="-0.1499984740745262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Calibri"/>
        <family val="2"/>
        <scheme val="none"/>
      </font>
      <numFmt numFmtId="2" formatCode="0.00"/>
      <fill>
        <patternFill patternType="solid">
          <fgColor indexed="64"/>
          <bgColor theme="0" tint="-0.1499984740745262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Verdana"/>
        <scheme val="none"/>
      </font>
      <fill>
        <patternFill patternType="solid">
          <fgColor indexed="64"/>
          <bgColor rgb="FF98002C"/>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Calibri"/>
        <family val="2"/>
        <scheme val="none"/>
      </font>
      <fill>
        <patternFill patternType="solid">
          <fgColor indexed="64"/>
          <bgColor theme="0" tint="-0.1499984740745262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Verdana"/>
        <scheme val="none"/>
      </font>
      <fill>
        <patternFill patternType="solid">
          <fgColor indexed="64"/>
          <bgColor rgb="FF98002C"/>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9"/>
        <name val="Calibri"/>
        <family val="2"/>
        <scheme val="none"/>
      </font>
    </dxf>
    <dxf>
      <font>
        <b val="0"/>
        <i val="0"/>
        <strike val="0"/>
        <condense val="0"/>
        <extend val="0"/>
        <outline val="0"/>
        <shadow val="0"/>
        <u val="none"/>
        <vertAlign val="baseline"/>
        <sz val="8"/>
        <color auto="1"/>
        <name val="Verdana"/>
        <scheme val="none"/>
      </font>
      <numFmt numFmtId="166" formatCode="_(&quot;€&quot;* #,##0.00_);_(&quot;€&quot;* \(#,##0.00\);_(&quot;€&quot;* &quot;-&quot;??_);_(@_)"/>
      <fill>
        <patternFill patternType="solid">
          <fgColor indexed="64"/>
          <bgColor rgb="FF98002C"/>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9"/>
        <name val="Calibri"/>
        <family val="2"/>
        <scheme val="none"/>
      </font>
      <numFmt numFmtId="170" formatCode="&quot;€&quot;\ #,##0"/>
    </dxf>
    <dxf>
      <font>
        <b val="0"/>
        <i val="0"/>
        <strike val="0"/>
        <condense val="0"/>
        <extend val="0"/>
        <outline val="0"/>
        <shadow val="0"/>
        <u val="none"/>
        <vertAlign val="baseline"/>
        <sz val="8"/>
        <color auto="1"/>
        <name val="Verdana"/>
        <scheme val="none"/>
      </font>
      <fill>
        <patternFill patternType="solid">
          <fgColor indexed="64"/>
          <bgColor rgb="FF98002C"/>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9"/>
        <color auto="1"/>
        <name val="Calibri"/>
        <family val="2"/>
        <scheme val="none"/>
      </font>
      <fill>
        <patternFill patternType="solid">
          <fgColor indexed="64"/>
          <bgColor rgb="FFD4EDFC"/>
        </patternFill>
      </fill>
      <alignment horizontal="left" vertical="center" textRotation="0" wrapText="1" indent="0" justifyLastLine="0" shrinkToFit="0" readingOrder="0"/>
    </dxf>
    <dxf>
      <font>
        <b val="0"/>
        <i val="0"/>
        <strike val="0"/>
        <condense val="0"/>
        <extend val="0"/>
        <outline val="0"/>
        <shadow val="0"/>
        <u val="none"/>
        <vertAlign val="baseline"/>
        <sz val="8"/>
        <color auto="1"/>
        <name val="Verdana"/>
        <scheme val="none"/>
      </font>
      <fill>
        <patternFill patternType="solid">
          <fgColor indexed="64"/>
          <bgColor rgb="FF98002C"/>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auto="1"/>
        <name val="Calibri"/>
        <family val="2"/>
        <scheme val="none"/>
      </font>
      <fill>
        <patternFill patternType="solid">
          <fgColor indexed="64"/>
          <bgColor rgb="FFD4EDFC"/>
        </patternFill>
      </fill>
      <alignment horizontal="left" vertical="center" textRotation="0" wrapText="1" indent="0" justifyLastLine="0" shrinkToFit="0" readingOrder="0"/>
    </dxf>
    <dxf>
      <font>
        <b val="0"/>
        <i val="0"/>
        <strike val="0"/>
        <condense val="0"/>
        <extend val="0"/>
        <outline val="0"/>
        <shadow val="0"/>
        <u val="none"/>
        <vertAlign val="baseline"/>
        <sz val="8"/>
        <color auto="1"/>
        <name val="Verdana"/>
        <scheme val="none"/>
      </font>
      <fill>
        <patternFill patternType="solid">
          <fgColor indexed="64"/>
          <bgColor rgb="FF98002C"/>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Calibri"/>
        <family val="2"/>
        <scheme val="none"/>
      </font>
      <fill>
        <patternFill patternType="solid">
          <fgColor indexed="64"/>
          <bgColor rgb="FFD4EDFC"/>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Verdana"/>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Calibri"/>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Verdana"/>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Calibri"/>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Verdana"/>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Calibri"/>
        <family val="2"/>
        <scheme val="none"/>
      </font>
      <fill>
        <patternFill patternType="solid">
          <fgColor indexed="64"/>
          <bgColor theme="0"/>
        </patternFill>
      </fill>
      <alignment horizontal="center" vertical="center" textRotation="0" wrapText="0" indent="0" justifyLastLine="0" shrinkToFit="0" readingOrder="0"/>
    </dxf>
    <dxf>
      <font>
        <strike val="0"/>
        <outline val="0"/>
        <shadow val="0"/>
        <u val="none"/>
        <vertAlign val="baseline"/>
        <sz val="9"/>
        <name val="Calibri"/>
        <family val="2"/>
        <scheme val="none"/>
      </font>
      <fill>
        <patternFill>
          <fgColor indexed="64"/>
          <bgColor theme="0"/>
        </patternFill>
      </fill>
      <alignment horizontal="center" vertical="bottom" textRotation="0" wrapText="1" indent="0" justifyLastLine="0" shrinkToFit="0" readingOrder="0"/>
    </dxf>
    <dxf>
      <fill>
        <patternFill>
          <bgColor rgb="FFD9F5FF"/>
        </patternFill>
      </fill>
      <border>
        <left style="thin">
          <color rgb="FF00ADEE"/>
        </left>
        <right style="thin">
          <color rgb="FF00ADEE"/>
        </right>
        <top style="thin">
          <color rgb="FF00ADEE"/>
        </top>
        <bottom style="thin">
          <color rgb="FF00ADEE"/>
        </bottom>
        <vertical style="thin">
          <color rgb="FF00ADEE"/>
        </vertical>
        <horizontal style="thin">
          <color rgb="FF00ADEE"/>
        </horizontal>
      </border>
    </dxf>
    <dxf>
      <font>
        <b/>
        <i val="0"/>
        <color rgb="FF98002C"/>
      </font>
      <fill>
        <patternFill patternType="none">
          <bgColor auto="1"/>
        </patternFill>
      </fill>
      <border>
        <left/>
        <right/>
        <top/>
        <bottom style="medium">
          <color rgb="FF00ADEE"/>
        </bottom>
        <vertical style="thin">
          <color rgb="FF00ADEE"/>
        </vertical>
        <horizontal/>
      </border>
    </dxf>
    <dxf>
      <border>
        <left style="thin">
          <color rgb="FF00ADEE"/>
        </left>
        <right style="thin">
          <color rgb="FF00ADEE"/>
        </right>
        <top/>
        <bottom style="thin">
          <color rgb="FF00ADEE"/>
        </bottom>
        <vertical style="thin">
          <color rgb="FF00ADEE"/>
        </vertical>
        <horizontal style="thin">
          <color rgb="FF00ADEE"/>
        </horizontal>
      </border>
    </dxf>
  </dxfs>
  <tableStyles count="1" defaultTableStyle="TableStyleMedium2" defaultPivotStyle="PivotStyleLight16">
    <tableStyle name="KT1" pivot="0" count="3" xr9:uid="{00000000-0011-0000-FFFF-FFFF00000000}">
      <tableStyleElement type="wholeTable" dxfId="182"/>
      <tableStyleElement type="headerRow" dxfId="181"/>
      <tableStyleElement type="totalRow" dxfId="180"/>
    </tableStyle>
  </tableStyles>
  <colors>
    <mruColors>
      <color rgb="FF005A9A"/>
      <color rgb="FF00ADEE"/>
      <color rgb="FFE7A1DA"/>
      <color rgb="FFF141DC"/>
      <color rgb="FFD4EDFC"/>
      <color rgb="FFE7F5FF"/>
      <color rgb="FF98002C"/>
      <color rgb="FFC9E7A7"/>
      <color rgb="FFD1ECFF"/>
      <color rgb="FFE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Totaaloverzicht!A1"/><Relationship Id="rId2" Type="http://schemas.openxmlformats.org/officeDocument/2006/relationships/hyperlink" Target="#'(Loon)kosten derden'!A1"/><Relationship Id="rId1" Type="http://schemas.openxmlformats.org/officeDocument/2006/relationships/hyperlink" Target="#Personeelskosten!A1"/><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Beginpagina!A1"/><Relationship Id="rId2" Type="http://schemas.openxmlformats.org/officeDocument/2006/relationships/hyperlink" Target="#Totaaloverzicht!A1"/><Relationship Id="rId1" Type="http://schemas.openxmlformats.org/officeDocument/2006/relationships/hyperlink" Target="#'(Loon)kosten derden'!A1"/><Relationship Id="rId4" Type="http://schemas.openxmlformats.org/officeDocument/2006/relationships/image" Target="../media/image3.jpg"/></Relationships>
</file>

<file path=xl/drawings/_rels/drawing3.xml.rels><?xml version="1.0" encoding="UTF-8" standalone="yes"?>
<Relationships xmlns="http://schemas.openxmlformats.org/package/2006/relationships"><Relationship Id="rId3" Type="http://schemas.openxmlformats.org/officeDocument/2006/relationships/hyperlink" Target="#Personeelskosten!A1"/><Relationship Id="rId2" Type="http://schemas.openxmlformats.org/officeDocument/2006/relationships/hyperlink" Target="#Beginpagina!A1"/><Relationship Id="rId1" Type="http://schemas.openxmlformats.org/officeDocument/2006/relationships/hyperlink" Target="#Totaaloverzicht!A1"/><Relationship Id="rId4" Type="http://schemas.openxmlformats.org/officeDocument/2006/relationships/image" Target="../media/image3.jpg"/></Relationships>
</file>

<file path=xl/drawings/_rels/drawing4.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hyperlink" Target="#'Machines en apparatuur'!A1"/><Relationship Id="rId7" Type="http://schemas.openxmlformats.org/officeDocument/2006/relationships/hyperlink" Target="#'Loonkosten derden'!A1"/><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oonkosten!A1"/><Relationship Id="rId5" Type="http://schemas.openxmlformats.org/officeDocument/2006/relationships/hyperlink" Target="#Beginpagina!A1"/><Relationship Id="rId10" Type="http://schemas.openxmlformats.org/officeDocument/2006/relationships/hyperlink" Target="#Vrijwilligersvergoeding!A1"/><Relationship Id="rId4" Type="http://schemas.openxmlformats.org/officeDocument/2006/relationships/hyperlink" Target="#Totaaloverzicht!A1"/><Relationship Id="rId9" Type="http://schemas.openxmlformats.org/officeDocument/2006/relationships/hyperlink" Target="#'Overige kosten vrijwilligers'!A1"/></Relationships>
</file>

<file path=xl/drawings/_rels/drawing5.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hyperlink" Target="#'Machines en apparatuur'!A1"/><Relationship Id="rId7" Type="http://schemas.openxmlformats.org/officeDocument/2006/relationships/hyperlink" Target="#'(Loon)kosten derden'!A1"/><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Personeelskosten!A1"/><Relationship Id="rId5" Type="http://schemas.openxmlformats.org/officeDocument/2006/relationships/hyperlink" Target="#Beginpagina!A1"/><Relationship Id="rId4" Type="http://schemas.openxmlformats.org/officeDocument/2006/relationships/hyperlink" Target="#Totaaloverzicht!A1"/></Relationships>
</file>

<file path=xl/drawings/_rels/drawing6.xml.rels><?xml version="1.0" encoding="UTF-8" standalone="yes"?>
<Relationships xmlns="http://schemas.openxmlformats.org/package/2006/relationships"><Relationship Id="rId8" Type="http://schemas.openxmlformats.org/officeDocument/2006/relationships/hyperlink" Target="#'Overige kosten vrijwilligers'!A1"/><Relationship Id="rId3" Type="http://schemas.openxmlformats.org/officeDocument/2006/relationships/hyperlink" Target="#Totaaloverzicht!A1"/><Relationship Id="rId7"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oon)kosten derden'!A1"/><Relationship Id="rId5" Type="http://schemas.openxmlformats.org/officeDocument/2006/relationships/hyperlink" Target="#Personeelskosten!A1"/><Relationship Id="rId4" Type="http://schemas.openxmlformats.org/officeDocument/2006/relationships/hyperlink" Target="#Beginpagina!A1"/></Relationships>
</file>

<file path=xl/drawings/_rels/drawing7.xml.rels><?xml version="1.0" encoding="UTF-8" standalone="yes"?>
<Relationships xmlns="http://schemas.openxmlformats.org/package/2006/relationships"><Relationship Id="rId3" Type="http://schemas.openxmlformats.org/officeDocument/2006/relationships/hyperlink" Target="#'(Loon)kosten derden'!A1"/><Relationship Id="rId2" Type="http://schemas.openxmlformats.org/officeDocument/2006/relationships/hyperlink" Target="#Personeelskosten!A1"/><Relationship Id="rId1" Type="http://schemas.openxmlformats.org/officeDocument/2006/relationships/hyperlink" Target="#Beginpagina!A1"/><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2957261</xdr:colOff>
      <xdr:row>48</xdr:row>
      <xdr:rowOff>90419</xdr:rowOff>
    </xdr:from>
    <xdr:to>
      <xdr:col>6</xdr:col>
      <xdr:colOff>247579</xdr:colOff>
      <xdr:row>50</xdr:row>
      <xdr:rowOff>40331</xdr:rowOff>
    </xdr:to>
    <xdr:sp macro="" textlink="">
      <xdr:nvSpPr>
        <xdr:cNvPr id="5" name="ga naar Loonkosten">
          <a:hlinkClick xmlns:r="http://schemas.openxmlformats.org/officeDocument/2006/relationships" r:id="rId1"/>
          <a:extLst>
            <a:ext uri="{FF2B5EF4-FFF2-40B4-BE49-F238E27FC236}">
              <a16:creationId xmlns:a16="http://schemas.microsoft.com/office/drawing/2014/main" id="{00000000-0008-0000-0000-000005000000}"/>
            </a:ext>
          </a:extLst>
        </xdr:cNvPr>
        <xdr:cNvSpPr/>
      </xdr:nvSpPr>
      <xdr:spPr>
        <a:xfrm>
          <a:off x="4195511" y="8091419"/>
          <a:ext cx="2300468" cy="216612"/>
        </a:xfrm>
        <a:prstGeom prst="homePlate">
          <a:avLst/>
        </a:prstGeom>
        <a:solidFill>
          <a:srgbClr val="D4EDFC"/>
        </a:solidFill>
        <a:ln>
          <a:solidFill>
            <a:srgbClr val="005A9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nl-NL"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Personeelskosten</a:t>
          </a:r>
        </a:p>
      </xdr:txBody>
    </xdr:sp>
    <xdr:clientData/>
  </xdr:twoCellAnchor>
  <xdr:twoCellAnchor>
    <xdr:from>
      <xdr:col>3</xdr:col>
      <xdr:colOff>2953817</xdr:colOff>
      <xdr:row>50</xdr:row>
      <xdr:rowOff>128519</xdr:rowOff>
    </xdr:from>
    <xdr:to>
      <xdr:col>6</xdr:col>
      <xdr:colOff>244135</xdr:colOff>
      <xdr:row>52</xdr:row>
      <xdr:rowOff>79145</xdr:rowOff>
    </xdr:to>
    <xdr:sp macro="" textlink="">
      <xdr:nvSpPr>
        <xdr:cNvPr id="33" name="ga naar (Loon)kosten derden">
          <a:hlinkClick xmlns:r="http://schemas.openxmlformats.org/officeDocument/2006/relationships" r:id="rId2"/>
          <a:extLst>
            <a:ext uri="{FF2B5EF4-FFF2-40B4-BE49-F238E27FC236}">
              <a16:creationId xmlns:a16="http://schemas.microsoft.com/office/drawing/2014/main" id="{00000000-0008-0000-0000-000021000000}"/>
            </a:ext>
          </a:extLst>
        </xdr:cNvPr>
        <xdr:cNvSpPr/>
      </xdr:nvSpPr>
      <xdr:spPr>
        <a:xfrm>
          <a:off x="4192067" y="8396219"/>
          <a:ext cx="2300468" cy="217326"/>
        </a:xfrm>
        <a:prstGeom prst="homePlate">
          <a:avLst/>
        </a:prstGeom>
        <a:solidFill>
          <a:srgbClr val="D4EDFC"/>
        </a:solidFill>
        <a:ln>
          <a:solidFill>
            <a:srgbClr val="005A9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nl-NL"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(Loon)kosten derden</a:t>
          </a:r>
        </a:p>
      </xdr:txBody>
    </xdr:sp>
    <xdr:clientData/>
  </xdr:twoCellAnchor>
  <xdr:twoCellAnchor>
    <xdr:from>
      <xdr:col>3</xdr:col>
      <xdr:colOff>2953817</xdr:colOff>
      <xdr:row>53</xdr:row>
      <xdr:rowOff>17394</xdr:rowOff>
    </xdr:from>
    <xdr:to>
      <xdr:col>6</xdr:col>
      <xdr:colOff>244135</xdr:colOff>
      <xdr:row>54</xdr:row>
      <xdr:rowOff>95020</xdr:rowOff>
    </xdr:to>
    <xdr:sp macro="" textlink="">
      <xdr:nvSpPr>
        <xdr:cNvPr id="19" name="ga naar Totaaloverzicht">
          <a:hlinkClick xmlns:r="http://schemas.openxmlformats.org/officeDocument/2006/relationships" r:id="rId3"/>
          <a:extLst>
            <a:ext uri="{FF2B5EF4-FFF2-40B4-BE49-F238E27FC236}">
              <a16:creationId xmlns:a16="http://schemas.microsoft.com/office/drawing/2014/main" id="{00000000-0008-0000-0000-000013000000}"/>
            </a:ext>
          </a:extLst>
        </xdr:cNvPr>
        <xdr:cNvSpPr/>
      </xdr:nvSpPr>
      <xdr:spPr>
        <a:xfrm>
          <a:off x="4141267" y="9961494"/>
          <a:ext cx="2059168" cy="204626"/>
        </a:xfrm>
        <a:prstGeom prst="homePlate">
          <a:avLst/>
        </a:prstGeom>
        <a:solidFill>
          <a:srgbClr val="D4EDFC"/>
        </a:solidFill>
        <a:ln>
          <a:solidFill>
            <a:srgbClr val="005A9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nl-NL"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Totaaloverzicht</a:t>
          </a:r>
        </a:p>
      </xdr:txBody>
    </xdr:sp>
    <xdr:clientData/>
  </xdr:twoCellAnchor>
  <xdr:twoCellAnchor>
    <xdr:from>
      <xdr:col>3</xdr:col>
      <xdr:colOff>3049103</xdr:colOff>
      <xdr:row>45</xdr:row>
      <xdr:rowOff>131788</xdr:rowOff>
    </xdr:from>
    <xdr:to>
      <xdr:col>5</xdr:col>
      <xdr:colOff>275373</xdr:colOff>
      <xdr:row>47</xdr:row>
      <xdr:rowOff>93593</xdr:rowOff>
    </xdr:to>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4287353" y="6665938"/>
          <a:ext cx="1636345" cy="2285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00">
              <a:solidFill>
                <a:srgbClr val="005A9A"/>
              </a:solidFill>
              <a:latin typeface="Verdana" panose="020B0604030504040204" pitchFamily="34" charset="0"/>
              <a:ea typeface="Verdana" panose="020B0604030504040204" pitchFamily="34" charset="0"/>
              <a:cs typeface="Verdana" panose="020B0604030504040204" pitchFamily="34" charset="0"/>
            </a:rPr>
            <a:t>Ga verder naar ... </a:t>
          </a:r>
        </a:p>
      </xdr:txBody>
    </xdr:sp>
    <xdr:clientData/>
  </xdr:twoCellAnchor>
  <xdr:twoCellAnchor editAs="oneCell">
    <xdr:from>
      <xdr:col>5</xdr:col>
      <xdr:colOff>487680</xdr:colOff>
      <xdr:row>0</xdr:row>
      <xdr:rowOff>144780</xdr:rowOff>
    </xdr:from>
    <xdr:to>
      <xdr:col>9</xdr:col>
      <xdr:colOff>137</xdr:colOff>
      <xdr:row>5</xdr:row>
      <xdr:rowOff>35109</xdr:rowOff>
    </xdr:to>
    <xdr:pic>
      <xdr:nvPicPr>
        <xdr:cNvPr id="3" name="Afbeelding 2">
          <a:extLst>
            <a:ext uri="{FF2B5EF4-FFF2-40B4-BE49-F238E27FC236}">
              <a16:creationId xmlns:a16="http://schemas.microsoft.com/office/drawing/2014/main" id="{A31632B6-E83B-8F3D-3940-2C5365C34573}"/>
            </a:ext>
          </a:extLst>
        </xdr:cNvPr>
        <xdr:cNvPicPr>
          <a:picLocks noChangeAspect="1"/>
        </xdr:cNvPicPr>
      </xdr:nvPicPr>
      <xdr:blipFill>
        <a:blip xmlns:r="http://schemas.openxmlformats.org/officeDocument/2006/relationships" r:embed="rId4"/>
        <a:stretch>
          <a:fillRect/>
        </a:stretch>
      </xdr:blipFill>
      <xdr:spPr>
        <a:xfrm>
          <a:off x="5654040" y="144780"/>
          <a:ext cx="1585097" cy="652329"/>
        </a:xfrm>
        <a:prstGeom prst="rect">
          <a:avLst/>
        </a:prstGeom>
      </xdr:spPr>
    </xdr:pic>
    <xdr:clientData/>
  </xdr:twoCellAnchor>
  <xdr:twoCellAnchor>
    <xdr:from>
      <xdr:col>1</xdr:col>
      <xdr:colOff>106680</xdr:colOff>
      <xdr:row>3</xdr:row>
      <xdr:rowOff>0</xdr:rowOff>
    </xdr:from>
    <xdr:to>
      <xdr:col>5</xdr:col>
      <xdr:colOff>248892</xdr:colOff>
      <xdr:row>4</xdr:row>
      <xdr:rowOff>123079</xdr:rowOff>
    </xdr:to>
    <xdr:sp macro="" textlink="">
      <xdr:nvSpPr>
        <xdr:cNvPr id="4" name="TextBox 1">
          <a:extLst>
            <a:ext uri="{FF2B5EF4-FFF2-40B4-BE49-F238E27FC236}">
              <a16:creationId xmlns:a16="http://schemas.microsoft.com/office/drawing/2014/main" id="{F8EE7F19-4697-470E-8AD3-755461FA1E4B}"/>
            </a:ext>
          </a:extLst>
        </xdr:cNvPr>
        <xdr:cNvSpPr txBox="1"/>
      </xdr:nvSpPr>
      <xdr:spPr>
        <a:xfrm>
          <a:off x="281940" y="457200"/>
          <a:ext cx="5133312" cy="2754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400" b="1">
              <a:solidFill>
                <a:srgbClr val="005A9A"/>
              </a:solidFill>
              <a:latin typeface="Calibri" panose="020F0502020204030204" pitchFamily="34" charset="0"/>
              <a:ea typeface="Verdana" panose="020B0604030504040204" pitchFamily="34" charset="0"/>
              <a:cs typeface="Calibri" panose="020F0502020204030204" pitchFamily="34" charset="0"/>
            </a:rPr>
            <a:t>Bijlage 3 - begrotingsformat project Achterhoek Visie 2023</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140630</xdr:colOff>
      <xdr:row>44</xdr:row>
      <xdr:rowOff>94561</xdr:rowOff>
    </xdr:from>
    <xdr:to>
      <xdr:col>12</xdr:col>
      <xdr:colOff>262759</xdr:colOff>
      <xdr:row>46</xdr:row>
      <xdr:rowOff>45187</xdr:rowOff>
    </xdr:to>
    <xdr:sp macro="" textlink="">
      <xdr:nvSpPr>
        <xdr:cNvPr id="20" name="ga naar (Loon)kosten derden">
          <a:hlinkClick xmlns:r="http://schemas.openxmlformats.org/officeDocument/2006/relationships" r:id="rId1"/>
          <a:extLst>
            <a:ext uri="{FF2B5EF4-FFF2-40B4-BE49-F238E27FC236}">
              <a16:creationId xmlns:a16="http://schemas.microsoft.com/office/drawing/2014/main" id="{00000000-0008-0000-0100-000014000000}"/>
            </a:ext>
          </a:extLst>
        </xdr:cNvPr>
        <xdr:cNvSpPr/>
      </xdr:nvSpPr>
      <xdr:spPr>
        <a:xfrm>
          <a:off x="4252802" y="8417440"/>
          <a:ext cx="2611767" cy="213385"/>
        </a:xfrm>
        <a:prstGeom prst="homePlate">
          <a:avLst/>
        </a:prstGeom>
        <a:solidFill>
          <a:srgbClr val="E7F5FF"/>
        </a:solidFill>
        <a:ln>
          <a:solidFill>
            <a:srgbClr val="005A9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nl-NL"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(Loon)kosten derden</a:t>
          </a:r>
        </a:p>
      </xdr:txBody>
    </xdr:sp>
    <xdr:clientData/>
  </xdr:twoCellAnchor>
  <xdr:twoCellAnchor>
    <xdr:from>
      <xdr:col>8</xdr:col>
      <xdr:colOff>127930</xdr:colOff>
      <xdr:row>47</xdr:row>
      <xdr:rowOff>21536</xdr:rowOff>
    </xdr:from>
    <xdr:to>
      <xdr:col>12</xdr:col>
      <xdr:colOff>250059</xdr:colOff>
      <xdr:row>48</xdr:row>
      <xdr:rowOff>99162</xdr:rowOff>
    </xdr:to>
    <xdr:sp macro="" textlink="">
      <xdr:nvSpPr>
        <xdr:cNvPr id="25" name="ga naar Totaaloverzicht">
          <a:hlinkClick xmlns:r="http://schemas.openxmlformats.org/officeDocument/2006/relationships" r:id="rId2"/>
          <a:extLst>
            <a:ext uri="{FF2B5EF4-FFF2-40B4-BE49-F238E27FC236}">
              <a16:creationId xmlns:a16="http://schemas.microsoft.com/office/drawing/2014/main" id="{00000000-0008-0000-0100-000019000000}"/>
            </a:ext>
          </a:extLst>
        </xdr:cNvPr>
        <xdr:cNvSpPr/>
      </xdr:nvSpPr>
      <xdr:spPr>
        <a:xfrm>
          <a:off x="4782480" y="9952936"/>
          <a:ext cx="3055829" cy="204626"/>
        </a:xfrm>
        <a:prstGeom prst="homePlate">
          <a:avLst/>
        </a:prstGeom>
        <a:solidFill>
          <a:srgbClr val="E7F5FF"/>
        </a:solidFill>
        <a:ln>
          <a:solidFill>
            <a:srgbClr val="005A9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nl-NL"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Totaaloverzicht</a:t>
          </a:r>
        </a:p>
      </xdr:txBody>
    </xdr:sp>
    <xdr:clientData/>
  </xdr:twoCellAnchor>
  <xdr:twoCellAnchor>
    <xdr:from>
      <xdr:col>8</xdr:col>
      <xdr:colOff>228962</xdr:colOff>
      <xdr:row>40</xdr:row>
      <xdr:rowOff>131788</xdr:rowOff>
    </xdr:from>
    <xdr:to>
      <xdr:col>13</xdr:col>
      <xdr:colOff>52862</xdr:colOff>
      <xdr:row>42</xdr:row>
      <xdr:rowOff>93593</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4505687" y="7570813"/>
          <a:ext cx="2300400" cy="2285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00">
              <a:solidFill>
                <a:srgbClr val="005A9A"/>
              </a:solidFill>
              <a:latin typeface="Verdana" panose="020B0604030504040204" pitchFamily="34" charset="0"/>
              <a:ea typeface="Verdana" panose="020B0604030504040204" pitchFamily="34" charset="0"/>
              <a:cs typeface="Verdana" panose="020B0604030504040204" pitchFamily="34" charset="0"/>
            </a:rPr>
            <a:t>Ga verder naar ... </a:t>
          </a:r>
        </a:p>
      </xdr:txBody>
    </xdr:sp>
    <xdr:clientData/>
  </xdr:twoCellAnchor>
  <xdr:twoCellAnchor>
    <xdr:from>
      <xdr:col>4</xdr:col>
      <xdr:colOff>158846</xdr:colOff>
      <xdr:row>44</xdr:row>
      <xdr:rowOff>94561</xdr:rowOff>
    </xdr:from>
    <xdr:to>
      <xdr:col>8</xdr:col>
      <xdr:colOff>49421</xdr:colOff>
      <xdr:row>46</xdr:row>
      <xdr:rowOff>46571</xdr:rowOff>
    </xdr:to>
    <xdr:sp macro="" textlink="">
      <xdr:nvSpPr>
        <xdr:cNvPr id="10" name="terug naar Beginpagina">
          <a:hlinkClick xmlns:r="http://schemas.openxmlformats.org/officeDocument/2006/relationships" r:id="rId3"/>
          <a:extLst>
            <a:ext uri="{FF2B5EF4-FFF2-40B4-BE49-F238E27FC236}">
              <a16:creationId xmlns:a16="http://schemas.microsoft.com/office/drawing/2014/main" id="{00000000-0008-0000-0100-00000A000000}"/>
            </a:ext>
          </a:extLst>
        </xdr:cNvPr>
        <xdr:cNvSpPr/>
      </xdr:nvSpPr>
      <xdr:spPr>
        <a:xfrm flipH="1">
          <a:off x="1968596" y="8419411"/>
          <a:ext cx="2195625" cy="218710"/>
        </a:xfrm>
        <a:prstGeom prst="homePlate">
          <a:avLst/>
        </a:prstGeom>
        <a:solidFill>
          <a:srgbClr val="E7F5FF"/>
        </a:solidFill>
        <a:ln>
          <a:solidFill>
            <a:srgbClr val="005A9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nl-NL"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Beginpagina</a:t>
          </a:r>
        </a:p>
      </xdr:txBody>
    </xdr:sp>
    <xdr:clientData/>
  </xdr:twoCellAnchor>
  <xdr:twoCellAnchor>
    <xdr:from>
      <xdr:col>4</xdr:col>
      <xdr:colOff>209352</xdr:colOff>
      <xdr:row>40</xdr:row>
      <xdr:rowOff>131788</xdr:rowOff>
    </xdr:from>
    <xdr:to>
      <xdr:col>6</xdr:col>
      <xdr:colOff>372871</xdr:colOff>
      <xdr:row>42</xdr:row>
      <xdr:rowOff>91046</xdr:rowOff>
    </xdr:to>
    <xdr:sp macro="" textlink="">
      <xdr:nvSpPr>
        <xdr:cNvPr id="17" name="TextBox 16">
          <a:extLst>
            <a:ext uri="{FF2B5EF4-FFF2-40B4-BE49-F238E27FC236}">
              <a16:creationId xmlns:a16="http://schemas.microsoft.com/office/drawing/2014/main" id="{00000000-0008-0000-0100-000011000000}"/>
            </a:ext>
          </a:extLst>
        </xdr:cNvPr>
        <xdr:cNvSpPr txBox="1"/>
      </xdr:nvSpPr>
      <xdr:spPr>
        <a:xfrm>
          <a:off x="2076252" y="7608913"/>
          <a:ext cx="1697044" cy="2259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00">
              <a:solidFill>
                <a:srgbClr val="005A9A"/>
              </a:solidFill>
              <a:latin typeface="Verdana" panose="020B0604030504040204" pitchFamily="34" charset="0"/>
              <a:ea typeface="Verdana" panose="020B0604030504040204" pitchFamily="34" charset="0"/>
              <a:cs typeface="Verdana" panose="020B0604030504040204" pitchFamily="34" charset="0"/>
            </a:rPr>
            <a:t>Ga terug naar ... </a:t>
          </a:r>
        </a:p>
      </xdr:txBody>
    </xdr:sp>
    <xdr:clientData/>
  </xdr:twoCellAnchor>
  <xdr:twoCellAnchor editAs="oneCell">
    <xdr:from>
      <xdr:col>14</xdr:col>
      <xdr:colOff>1127760</xdr:colOff>
      <xdr:row>1</xdr:row>
      <xdr:rowOff>45720</xdr:rowOff>
    </xdr:from>
    <xdr:to>
      <xdr:col>15</xdr:col>
      <xdr:colOff>28102</xdr:colOff>
      <xdr:row>5</xdr:row>
      <xdr:rowOff>88463</xdr:rowOff>
    </xdr:to>
    <xdr:pic>
      <xdr:nvPicPr>
        <xdr:cNvPr id="3" name="Picture 16">
          <a:extLst>
            <a:ext uri="{FF2B5EF4-FFF2-40B4-BE49-F238E27FC236}">
              <a16:creationId xmlns:a16="http://schemas.microsoft.com/office/drawing/2014/main" id="{676D7F60-1929-40E3-9AC8-9AEB3E48466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bwMode="auto">
        <a:xfrm>
          <a:off x="11186160" y="198120"/>
          <a:ext cx="1738792" cy="652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120747</xdr:colOff>
      <xdr:row>56</xdr:row>
      <xdr:rowOff>88210</xdr:rowOff>
    </xdr:from>
    <xdr:to>
      <xdr:col>9</xdr:col>
      <xdr:colOff>371475</xdr:colOff>
      <xdr:row>58</xdr:row>
      <xdr:rowOff>57149</xdr:rowOff>
    </xdr:to>
    <xdr:sp macro="" textlink="">
      <xdr:nvSpPr>
        <xdr:cNvPr id="24" name="ga naar Totaaloverzicht">
          <a:hlinkClick xmlns:r="http://schemas.openxmlformats.org/officeDocument/2006/relationships" r:id="rId1"/>
          <a:extLst>
            <a:ext uri="{FF2B5EF4-FFF2-40B4-BE49-F238E27FC236}">
              <a16:creationId xmlns:a16="http://schemas.microsoft.com/office/drawing/2014/main" id="{00000000-0008-0000-0200-000018000000}"/>
            </a:ext>
          </a:extLst>
        </xdr:cNvPr>
        <xdr:cNvSpPr/>
      </xdr:nvSpPr>
      <xdr:spPr>
        <a:xfrm>
          <a:off x="7226397" y="13242235"/>
          <a:ext cx="1669953" cy="235639"/>
        </a:xfrm>
        <a:prstGeom prst="homePlate">
          <a:avLst/>
        </a:prstGeom>
        <a:solidFill>
          <a:srgbClr val="D4EDFC"/>
        </a:solidFill>
        <a:ln>
          <a:solidFill>
            <a:srgbClr val="005A9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nl-NL"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Totaaloverzicht</a:t>
          </a:r>
        </a:p>
      </xdr:txBody>
    </xdr:sp>
    <xdr:clientData/>
  </xdr:twoCellAnchor>
  <xdr:twoCellAnchor>
    <xdr:from>
      <xdr:col>7</xdr:col>
      <xdr:colOff>228400</xdr:colOff>
      <xdr:row>52</xdr:row>
      <xdr:rowOff>131788</xdr:rowOff>
    </xdr:from>
    <xdr:to>
      <xdr:col>9</xdr:col>
      <xdr:colOff>393623</xdr:colOff>
      <xdr:row>54</xdr:row>
      <xdr:rowOff>93593</xdr:rowOff>
    </xdr:to>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4000300" y="5008588"/>
          <a:ext cx="1521583" cy="2285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00">
              <a:solidFill>
                <a:srgbClr val="005A9A"/>
              </a:solidFill>
              <a:latin typeface="Verdana" panose="020B0604030504040204" pitchFamily="34" charset="0"/>
              <a:ea typeface="Verdana" panose="020B0604030504040204" pitchFamily="34" charset="0"/>
              <a:cs typeface="Verdana" panose="020B0604030504040204" pitchFamily="34" charset="0"/>
            </a:rPr>
            <a:t>Ga verder naar ... </a:t>
          </a:r>
        </a:p>
      </xdr:txBody>
    </xdr:sp>
    <xdr:clientData/>
  </xdr:twoCellAnchor>
  <xdr:twoCellAnchor>
    <xdr:from>
      <xdr:col>4</xdr:col>
      <xdr:colOff>1638300</xdr:colOff>
      <xdr:row>56</xdr:row>
      <xdr:rowOff>94561</xdr:rowOff>
    </xdr:from>
    <xdr:to>
      <xdr:col>7</xdr:col>
      <xdr:colOff>59478</xdr:colOff>
      <xdr:row>58</xdr:row>
      <xdr:rowOff>47625</xdr:rowOff>
    </xdr:to>
    <xdr:sp macro="" textlink="">
      <xdr:nvSpPr>
        <xdr:cNvPr id="9" name="terug naar Beginpagina">
          <a:hlinkClick xmlns:r="http://schemas.openxmlformats.org/officeDocument/2006/relationships" r:id="rId2"/>
          <a:extLst>
            <a:ext uri="{FF2B5EF4-FFF2-40B4-BE49-F238E27FC236}">
              <a16:creationId xmlns:a16="http://schemas.microsoft.com/office/drawing/2014/main" id="{00000000-0008-0000-0200-000009000000}"/>
            </a:ext>
          </a:extLst>
        </xdr:cNvPr>
        <xdr:cNvSpPr/>
      </xdr:nvSpPr>
      <xdr:spPr>
        <a:xfrm flipH="1">
          <a:off x="5429250" y="13248586"/>
          <a:ext cx="1735878" cy="219764"/>
        </a:xfrm>
        <a:prstGeom prst="homePlate">
          <a:avLst/>
        </a:prstGeom>
        <a:solidFill>
          <a:srgbClr val="D4EDFC"/>
        </a:solidFill>
        <a:ln>
          <a:solidFill>
            <a:srgbClr val="005A9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nl-NL"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Beginpagina</a:t>
          </a:r>
        </a:p>
      </xdr:txBody>
    </xdr:sp>
    <xdr:clientData/>
  </xdr:twoCellAnchor>
  <xdr:twoCellAnchor>
    <xdr:from>
      <xdr:col>4</xdr:col>
      <xdr:colOff>7577</xdr:colOff>
      <xdr:row>52</xdr:row>
      <xdr:rowOff>131788</xdr:rowOff>
    </xdr:from>
    <xdr:to>
      <xdr:col>6</xdr:col>
      <xdr:colOff>171940</xdr:colOff>
      <xdr:row>54</xdr:row>
      <xdr:rowOff>91046</xdr:rowOff>
    </xdr:to>
    <xdr:sp macro="" textlink="">
      <xdr:nvSpPr>
        <xdr:cNvPr id="16" name="TextBox 15">
          <a:extLst>
            <a:ext uri="{FF2B5EF4-FFF2-40B4-BE49-F238E27FC236}">
              <a16:creationId xmlns:a16="http://schemas.microsoft.com/office/drawing/2014/main" id="{00000000-0008-0000-0200-000010000000}"/>
            </a:ext>
          </a:extLst>
        </xdr:cNvPr>
        <xdr:cNvSpPr txBox="1"/>
      </xdr:nvSpPr>
      <xdr:spPr>
        <a:xfrm>
          <a:off x="1744937" y="5008588"/>
          <a:ext cx="1520723" cy="2259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00">
              <a:solidFill>
                <a:srgbClr val="005A9A"/>
              </a:solidFill>
              <a:latin typeface="Verdana" panose="020B0604030504040204" pitchFamily="34" charset="0"/>
              <a:ea typeface="Verdana" panose="020B0604030504040204" pitchFamily="34" charset="0"/>
              <a:cs typeface="Verdana" panose="020B0604030504040204" pitchFamily="34" charset="0"/>
            </a:rPr>
            <a:t>Ga terug naar ... </a:t>
          </a:r>
        </a:p>
      </xdr:txBody>
    </xdr:sp>
    <xdr:clientData/>
  </xdr:twoCellAnchor>
  <xdr:twoCellAnchor>
    <xdr:from>
      <xdr:col>4</xdr:col>
      <xdr:colOff>1637950</xdr:colOff>
      <xdr:row>58</xdr:row>
      <xdr:rowOff>132661</xdr:rowOff>
    </xdr:from>
    <xdr:to>
      <xdr:col>7</xdr:col>
      <xdr:colOff>59477</xdr:colOff>
      <xdr:row>60</xdr:row>
      <xdr:rowOff>85725</xdr:rowOff>
    </xdr:to>
    <xdr:sp macro="" textlink="">
      <xdr:nvSpPr>
        <xdr:cNvPr id="28" name="terug naar Loonkosten">
          <a:hlinkClick xmlns:r="http://schemas.openxmlformats.org/officeDocument/2006/relationships" r:id="rId3"/>
          <a:extLst>
            <a:ext uri="{FF2B5EF4-FFF2-40B4-BE49-F238E27FC236}">
              <a16:creationId xmlns:a16="http://schemas.microsoft.com/office/drawing/2014/main" id="{00000000-0008-0000-0200-00001C000000}"/>
            </a:ext>
          </a:extLst>
        </xdr:cNvPr>
        <xdr:cNvSpPr/>
      </xdr:nvSpPr>
      <xdr:spPr>
        <a:xfrm flipH="1">
          <a:off x="5428900" y="13553386"/>
          <a:ext cx="1736227" cy="219764"/>
        </a:xfrm>
        <a:prstGeom prst="homePlate">
          <a:avLst/>
        </a:prstGeom>
        <a:solidFill>
          <a:srgbClr val="D4EDFC"/>
        </a:solidFill>
        <a:ln>
          <a:solidFill>
            <a:srgbClr val="005A9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nl-NL"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Personeelskosten</a:t>
          </a:r>
        </a:p>
      </xdr:txBody>
    </xdr:sp>
    <xdr:clientData/>
  </xdr:twoCellAnchor>
  <xdr:twoCellAnchor editAs="oneCell">
    <xdr:from>
      <xdr:col>10</xdr:col>
      <xdr:colOff>297180</xdr:colOff>
      <xdr:row>1</xdr:row>
      <xdr:rowOff>53340</xdr:rowOff>
    </xdr:from>
    <xdr:to>
      <xdr:col>10</xdr:col>
      <xdr:colOff>1999777</xdr:colOff>
      <xdr:row>5</xdr:row>
      <xdr:rowOff>96083</xdr:rowOff>
    </xdr:to>
    <xdr:pic>
      <xdr:nvPicPr>
        <xdr:cNvPr id="4" name="Picture 16">
          <a:extLst>
            <a:ext uri="{FF2B5EF4-FFF2-40B4-BE49-F238E27FC236}">
              <a16:creationId xmlns:a16="http://schemas.microsoft.com/office/drawing/2014/main" id="{6E204715-E51C-41CF-9F95-0ED9EF7F2B2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bwMode="auto">
        <a:xfrm>
          <a:off x="9298305" y="205740"/>
          <a:ext cx="1702597" cy="652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161328</xdr:colOff>
      <xdr:row>0</xdr:row>
      <xdr:rowOff>115956</xdr:rowOff>
    </xdr:from>
    <xdr:to>
      <xdr:col>14</xdr:col>
      <xdr:colOff>28575</xdr:colOff>
      <xdr:row>5</xdr:row>
      <xdr:rowOff>29159</xdr:rowOff>
    </xdr:to>
    <xdr:pic>
      <xdr:nvPicPr>
        <xdr:cNvPr id="2" name="Picture 16" descr="K:\BAB\Geo-informatie\2019\190373\Banner donkerblauw.pn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328" y="115956"/>
          <a:ext cx="7934922" cy="6752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322608</xdr:colOff>
      <xdr:row>3</xdr:row>
      <xdr:rowOff>49282</xdr:rowOff>
    </xdr:from>
    <xdr:to>
      <xdr:col>7</xdr:col>
      <xdr:colOff>3657600</xdr:colOff>
      <xdr:row>5</xdr:row>
      <xdr:rowOff>16151</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703608" y="449332"/>
          <a:ext cx="3735042" cy="3288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800" b="1">
              <a:solidFill>
                <a:srgbClr val="005A9A"/>
              </a:solidFill>
              <a:latin typeface="Verdana" panose="020B0604030504040204" pitchFamily="34" charset="0"/>
              <a:ea typeface="Verdana" panose="020B0604030504040204" pitchFamily="34" charset="0"/>
              <a:cs typeface="Verdana" panose="020B0604030504040204" pitchFamily="34" charset="0"/>
            </a:rPr>
            <a:t>Subsidie aanvragen</a:t>
          </a:r>
        </a:p>
      </xdr:txBody>
    </xdr:sp>
    <xdr:clientData/>
  </xdr:twoCellAnchor>
  <xdr:twoCellAnchor editAs="oneCell">
    <xdr:from>
      <xdr:col>1</xdr:col>
      <xdr:colOff>86966</xdr:colOff>
      <xdr:row>3</xdr:row>
      <xdr:rowOff>68332</xdr:rowOff>
    </xdr:from>
    <xdr:to>
      <xdr:col>2</xdr:col>
      <xdr:colOff>217004</xdr:colOff>
      <xdr:row>5</xdr:row>
      <xdr:rowOff>26920</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7466" y="468382"/>
          <a:ext cx="320538" cy="320538"/>
        </a:xfrm>
        <a:prstGeom prst="rect">
          <a:avLst/>
        </a:prstGeom>
      </xdr:spPr>
    </xdr:pic>
    <xdr:clientData/>
  </xdr:twoCellAnchor>
  <xdr:twoCellAnchor>
    <xdr:from>
      <xdr:col>7</xdr:col>
      <xdr:colOff>17673</xdr:colOff>
      <xdr:row>40</xdr:row>
      <xdr:rowOff>128445</xdr:rowOff>
    </xdr:from>
    <xdr:to>
      <xdr:col>7</xdr:col>
      <xdr:colOff>178721</xdr:colOff>
      <xdr:row>59</xdr:row>
      <xdr:rowOff>140179</xdr:rowOff>
    </xdr:to>
    <xdr:sp macro="" textlink="">
      <xdr:nvSpPr>
        <xdr:cNvPr id="6" name="Rectangle 5">
          <a:extLst>
            <a:ext uri="{FF2B5EF4-FFF2-40B4-BE49-F238E27FC236}">
              <a16:creationId xmlns:a16="http://schemas.microsoft.com/office/drawing/2014/main" id="{00000000-0008-0000-0300-000006000000}"/>
            </a:ext>
          </a:extLst>
        </xdr:cNvPr>
        <xdr:cNvSpPr/>
      </xdr:nvSpPr>
      <xdr:spPr>
        <a:xfrm>
          <a:off x="3780048" y="5271945"/>
          <a:ext cx="161048" cy="2545384"/>
        </a:xfrm>
        <a:prstGeom prst="rect">
          <a:avLst/>
        </a:prstGeom>
        <a:solidFill>
          <a:srgbClr val="005A9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7</xdr:col>
      <xdr:colOff>140629</xdr:colOff>
      <xdr:row>44</xdr:row>
      <xdr:rowOff>132661</xdr:rowOff>
    </xdr:from>
    <xdr:to>
      <xdr:col>10</xdr:col>
      <xdr:colOff>244386</xdr:colOff>
      <xdr:row>46</xdr:row>
      <xdr:rowOff>83287</xdr:rowOff>
    </xdr:to>
    <xdr:sp macro="" textlink="">
      <xdr:nvSpPr>
        <xdr:cNvPr id="23" name="ga naar Machines en apparatuur">
          <a:hlinkClick xmlns:r="http://schemas.openxmlformats.org/officeDocument/2006/relationships" r:id="rId3"/>
          <a:extLst>
            <a:ext uri="{FF2B5EF4-FFF2-40B4-BE49-F238E27FC236}">
              <a16:creationId xmlns:a16="http://schemas.microsoft.com/office/drawing/2014/main" id="{00000000-0008-0000-0300-000017000000}"/>
            </a:ext>
          </a:extLst>
        </xdr:cNvPr>
        <xdr:cNvSpPr/>
      </xdr:nvSpPr>
      <xdr:spPr>
        <a:xfrm>
          <a:off x="4093504" y="8438461"/>
          <a:ext cx="2056382" cy="217326"/>
        </a:xfrm>
        <a:prstGeom prst="homePlate">
          <a:avLst/>
        </a:prstGeom>
        <a:solidFill>
          <a:srgbClr val="E7F5FF"/>
        </a:solidFill>
        <a:ln>
          <a:solidFill>
            <a:srgbClr val="005A9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nl-NL"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Machines en apparatuur</a:t>
          </a:r>
        </a:p>
      </xdr:txBody>
    </xdr:sp>
    <xdr:clientData/>
  </xdr:twoCellAnchor>
  <xdr:twoCellAnchor>
    <xdr:from>
      <xdr:col>7</xdr:col>
      <xdr:colOff>140629</xdr:colOff>
      <xdr:row>47</xdr:row>
      <xdr:rowOff>37411</xdr:rowOff>
    </xdr:from>
    <xdr:to>
      <xdr:col>10</xdr:col>
      <xdr:colOff>244386</xdr:colOff>
      <xdr:row>48</xdr:row>
      <xdr:rowOff>121387</xdr:rowOff>
    </xdr:to>
    <xdr:sp macro="" textlink="">
      <xdr:nvSpPr>
        <xdr:cNvPr id="24" name="ga naar Totaaloverzicht">
          <a:hlinkClick xmlns:r="http://schemas.openxmlformats.org/officeDocument/2006/relationships" r:id="rId4"/>
          <a:extLst>
            <a:ext uri="{FF2B5EF4-FFF2-40B4-BE49-F238E27FC236}">
              <a16:creationId xmlns:a16="http://schemas.microsoft.com/office/drawing/2014/main" id="{00000000-0008-0000-0300-000018000000}"/>
            </a:ext>
          </a:extLst>
        </xdr:cNvPr>
        <xdr:cNvSpPr/>
      </xdr:nvSpPr>
      <xdr:spPr>
        <a:xfrm>
          <a:off x="4093504" y="8743261"/>
          <a:ext cx="2056382" cy="217326"/>
        </a:xfrm>
        <a:prstGeom prst="homePlate">
          <a:avLst/>
        </a:prstGeom>
        <a:solidFill>
          <a:srgbClr val="E7F5FF"/>
        </a:solidFill>
        <a:ln>
          <a:solidFill>
            <a:srgbClr val="005A9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nl-NL"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Totaaloverzicht</a:t>
          </a:r>
        </a:p>
      </xdr:txBody>
    </xdr:sp>
    <xdr:clientData/>
  </xdr:twoCellAnchor>
  <xdr:twoCellAnchor>
    <xdr:from>
      <xdr:col>7</xdr:col>
      <xdr:colOff>228961</xdr:colOff>
      <xdr:row>38</xdr:row>
      <xdr:rowOff>131788</xdr:rowOff>
    </xdr:from>
    <xdr:to>
      <xdr:col>9</xdr:col>
      <xdr:colOff>393336</xdr:colOff>
      <xdr:row>40</xdr:row>
      <xdr:rowOff>93593</xdr:rowOff>
    </xdr:to>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3991336" y="5008588"/>
          <a:ext cx="1516925" cy="2285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00">
              <a:solidFill>
                <a:srgbClr val="005A9A"/>
              </a:solidFill>
              <a:latin typeface="Verdana" panose="020B0604030504040204" pitchFamily="34" charset="0"/>
              <a:ea typeface="Verdana" panose="020B0604030504040204" pitchFamily="34" charset="0"/>
              <a:cs typeface="Verdana" panose="020B0604030504040204" pitchFamily="34" charset="0"/>
            </a:rPr>
            <a:t>Ga verder naar ... </a:t>
          </a:r>
        </a:p>
      </xdr:txBody>
    </xdr:sp>
    <xdr:clientData/>
  </xdr:twoCellAnchor>
  <xdr:twoCellAnchor>
    <xdr:from>
      <xdr:col>3</xdr:col>
      <xdr:colOff>635096</xdr:colOff>
      <xdr:row>42</xdr:row>
      <xdr:rowOff>94561</xdr:rowOff>
    </xdr:from>
    <xdr:to>
      <xdr:col>7</xdr:col>
      <xdr:colOff>60557</xdr:colOff>
      <xdr:row>44</xdr:row>
      <xdr:rowOff>46571</xdr:rowOff>
    </xdr:to>
    <xdr:sp macro="" textlink="">
      <xdr:nvSpPr>
        <xdr:cNvPr id="9" name="terug naar Beginpagina">
          <a:hlinkClick xmlns:r="http://schemas.openxmlformats.org/officeDocument/2006/relationships" r:id="rId5"/>
          <a:extLst>
            <a:ext uri="{FF2B5EF4-FFF2-40B4-BE49-F238E27FC236}">
              <a16:creationId xmlns:a16="http://schemas.microsoft.com/office/drawing/2014/main" id="{00000000-0008-0000-0300-000009000000}"/>
            </a:ext>
          </a:extLst>
        </xdr:cNvPr>
        <xdr:cNvSpPr/>
      </xdr:nvSpPr>
      <xdr:spPr>
        <a:xfrm flipH="1">
          <a:off x="1635221" y="8133661"/>
          <a:ext cx="2378211" cy="218710"/>
        </a:xfrm>
        <a:prstGeom prst="homePlate">
          <a:avLst/>
        </a:prstGeom>
        <a:solidFill>
          <a:srgbClr val="E7F5FF"/>
        </a:solidFill>
        <a:ln>
          <a:solidFill>
            <a:srgbClr val="005A9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nl-NL"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Beginpagina</a:t>
          </a:r>
        </a:p>
      </xdr:txBody>
    </xdr:sp>
    <xdr:clientData/>
  </xdr:twoCellAnchor>
  <xdr:twoCellAnchor>
    <xdr:from>
      <xdr:col>3</xdr:col>
      <xdr:colOff>635096</xdr:colOff>
      <xdr:row>44</xdr:row>
      <xdr:rowOff>132661</xdr:rowOff>
    </xdr:from>
    <xdr:to>
      <xdr:col>7</xdr:col>
      <xdr:colOff>60557</xdr:colOff>
      <xdr:row>46</xdr:row>
      <xdr:rowOff>85229</xdr:rowOff>
    </xdr:to>
    <xdr:sp macro="" textlink="">
      <xdr:nvSpPr>
        <xdr:cNvPr id="10" name="terug naar Loonkosten">
          <a:hlinkClick xmlns:r="http://schemas.openxmlformats.org/officeDocument/2006/relationships" r:id="rId6"/>
          <a:extLst>
            <a:ext uri="{FF2B5EF4-FFF2-40B4-BE49-F238E27FC236}">
              <a16:creationId xmlns:a16="http://schemas.microsoft.com/office/drawing/2014/main" id="{00000000-0008-0000-0300-00000A000000}"/>
            </a:ext>
          </a:extLst>
        </xdr:cNvPr>
        <xdr:cNvSpPr/>
      </xdr:nvSpPr>
      <xdr:spPr>
        <a:xfrm flipH="1">
          <a:off x="1635221" y="8438461"/>
          <a:ext cx="2378211" cy="219268"/>
        </a:xfrm>
        <a:prstGeom prst="homePlate">
          <a:avLst/>
        </a:prstGeom>
        <a:solidFill>
          <a:srgbClr val="E7F5FF"/>
        </a:solidFill>
        <a:ln>
          <a:solidFill>
            <a:srgbClr val="005A9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nl-NL"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Loonkosten</a:t>
          </a:r>
        </a:p>
      </xdr:txBody>
    </xdr:sp>
    <xdr:clientData/>
  </xdr:twoCellAnchor>
  <xdr:twoCellAnchor>
    <xdr:from>
      <xdr:col>4</xdr:col>
      <xdr:colOff>9327</xdr:colOff>
      <xdr:row>38</xdr:row>
      <xdr:rowOff>131788</xdr:rowOff>
    </xdr:from>
    <xdr:to>
      <xdr:col>6</xdr:col>
      <xdr:colOff>172846</xdr:colOff>
      <xdr:row>40</xdr:row>
      <xdr:rowOff>91046</xdr:rowOff>
    </xdr:to>
    <xdr:sp macro="" textlink="">
      <xdr:nvSpPr>
        <xdr:cNvPr id="16" name="TextBox 15">
          <a:extLst>
            <a:ext uri="{FF2B5EF4-FFF2-40B4-BE49-F238E27FC236}">
              <a16:creationId xmlns:a16="http://schemas.microsoft.com/office/drawing/2014/main" id="{00000000-0008-0000-0300-000010000000}"/>
            </a:ext>
          </a:extLst>
        </xdr:cNvPr>
        <xdr:cNvSpPr txBox="1"/>
      </xdr:nvSpPr>
      <xdr:spPr>
        <a:xfrm>
          <a:off x="1742877" y="5008588"/>
          <a:ext cx="1516069" cy="2259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00">
              <a:solidFill>
                <a:srgbClr val="005A9A"/>
              </a:solidFill>
              <a:latin typeface="Verdana" panose="020B0604030504040204" pitchFamily="34" charset="0"/>
              <a:ea typeface="Verdana" panose="020B0604030504040204" pitchFamily="34" charset="0"/>
              <a:cs typeface="Verdana" panose="020B0604030504040204" pitchFamily="34" charset="0"/>
            </a:rPr>
            <a:t>Ga terug naar ... </a:t>
          </a:r>
        </a:p>
      </xdr:txBody>
    </xdr:sp>
    <xdr:clientData/>
  </xdr:twoCellAnchor>
  <xdr:twoCellAnchor>
    <xdr:from>
      <xdr:col>3</xdr:col>
      <xdr:colOff>635442</xdr:colOff>
      <xdr:row>47</xdr:row>
      <xdr:rowOff>37411</xdr:rowOff>
    </xdr:from>
    <xdr:to>
      <xdr:col>7</xdr:col>
      <xdr:colOff>60557</xdr:colOff>
      <xdr:row>48</xdr:row>
      <xdr:rowOff>123588</xdr:rowOff>
    </xdr:to>
    <xdr:sp macro="" textlink="">
      <xdr:nvSpPr>
        <xdr:cNvPr id="26" name="terug naar Loonkosten derden">
          <a:hlinkClick xmlns:r="http://schemas.openxmlformats.org/officeDocument/2006/relationships" r:id="rId7"/>
          <a:extLst>
            <a:ext uri="{FF2B5EF4-FFF2-40B4-BE49-F238E27FC236}">
              <a16:creationId xmlns:a16="http://schemas.microsoft.com/office/drawing/2014/main" id="{00000000-0008-0000-0300-00001A000000}"/>
            </a:ext>
          </a:extLst>
        </xdr:cNvPr>
        <xdr:cNvSpPr/>
      </xdr:nvSpPr>
      <xdr:spPr>
        <a:xfrm flipH="1">
          <a:off x="1635567" y="8743261"/>
          <a:ext cx="2377865" cy="219527"/>
        </a:xfrm>
        <a:prstGeom prst="homePlate">
          <a:avLst/>
        </a:prstGeom>
        <a:solidFill>
          <a:srgbClr val="E7F5FF"/>
        </a:solidFill>
        <a:ln>
          <a:solidFill>
            <a:srgbClr val="005A9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nl-NL"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(Loon)kosten derden</a:t>
          </a:r>
        </a:p>
      </xdr:txBody>
    </xdr:sp>
    <xdr:clientData/>
  </xdr:twoCellAnchor>
  <xdr:twoCellAnchor editAs="oneCell">
    <xdr:from>
      <xdr:col>10</xdr:col>
      <xdr:colOff>695325</xdr:colOff>
      <xdr:row>5</xdr:row>
      <xdr:rowOff>85725</xdr:rowOff>
    </xdr:from>
    <xdr:to>
      <xdr:col>13</xdr:col>
      <xdr:colOff>3283</xdr:colOff>
      <xdr:row>9</xdr:row>
      <xdr:rowOff>39089</xdr:rowOff>
    </xdr:to>
    <xdr:pic>
      <xdr:nvPicPr>
        <xdr:cNvPr id="17" name="LogoOverijssel">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410325" y="847725"/>
          <a:ext cx="1374883" cy="4867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142875</xdr:colOff>
      <xdr:row>48</xdr:row>
      <xdr:rowOff>47625</xdr:rowOff>
    </xdr:from>
    <xdr:to>
      <xdr:col>10</xdr:col>
      <xdr:colOff>490650</xdr:colOff>
      <xdr:row>49</xdr:row>
      <xdr:rowOff>132712</xdr:rowOff>
    </xdr:to>
    <xdr:sp macro="" textlink="">
      <xdr:nvSpPr>
        <xdr:cNvPr id="18" name="ga naar Overige kosten vrijwilligers">
          <a:hlinkClick xmlns:r="http://schemas.openxmlformats.org/officeDocument/2006/relationships" r:id="rId9"/>
          <a:extLst>
            <a:ext uri="{FF2B5EF4-FFF2-40B4-BE49-F238E27FC236}">
              <a16:creationId xmlns:a16="http://schemas.microsoft.com/office/drawing/2014/main" id="{00000000-0008-0000-0300-000012000000}"/>
            </a:ext>
          </a:extLst>
        </xdr:cNvPr>
        <xdr:cNvSpPr/>
      </xdr:nvSpPr>
      <xdr:spPr>
        <a:xfrm>
          <a:off x="4095750" y="8886825"/>
          <a:ext cx="2300400" cy="218437"/>
        </a:xfrm>
        <a:prstGeom prst="homePlate">
          <a:avLst/>
        </a:prstGeom>
        <a:solidFill>
          <a:srgbClr val="E7F5FF"/>
        </a:solidFill>
        <a:ln>
          <a:solidFill>
            <a:srgbClr val="005A9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nl-NL" sz="100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t>Overige kosten vrijwilligers</a:t>
          </a:r>
        </a:p>
      </xdr:txBody>
    </xdr:sp>
    <xdr:clientData/>
  </xdr:twoCellAnchor>
  <xdr:twoCellAnchor>
    <xdr:from>
      <xdr:col>7</xdr:col>
      <xdr:colOff>142875</xdr:colOff>
      <xdr:row>49</xdr:row>
      <xdr:rowOff>85725</xdr:rowOff>
    </xdr:from>
    <xdr:to>
      <xdr:col>10</xdr:col>
      <xdr:colOff>490650</xdr:colOff>
      <xdr:row>51</xdr:row>
      <xdr:rowOff>37462</xdr:rowOff>
    </xdr:to>
    <xdr:sp macro="" textlink="">
      <xdr:nvSpPr>
        <xdr:cNvPr id="19" name="ga naar Vrijwilligersvergoeding">
          <a:hlinkClick xmlns:r="http://schemas.openxmlformats.org/officeDocument/2006/relationships" r:id="rId10"/>
          <a:extLst>
            <a:ext uri="{FF2B5EF4-FFF2-40B4-BE49-F238E27FC236}">
              <a16:creationId xmlns:a16="http://schemas.microsoft.com/office/drawing/2014/main" id="{00000000-0008-0000-0300-000013000000}"/>
            </a:ext>
          </a:extLst>
        </xdr:cNvPr>
        <xdr:cNvSpPr/>
      </xdr:nvSpPr>
      <xdr:spPr>
        <a:xfrm>
          <a:off x="4095750" y="9058275"/>
          <a:ext cx="2300400" cy="218437"/>
        </a:xfrm>
        <a:prstGeom prst="homePlate">
          <a:avLst/>
        </a:prstGeom>
        <a:solidFill>
          <a:srgbClr val="E7F5FF"/>
        </a:solidFill>
        <a:ln>
          <a:solidFill>
            <a:srgbClr val="005A9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nl-NL" sz="100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t>Vrijwilligersvergoeding</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161327</xdr:colOff>
      <xdr:row>0</xdr:row>
      <xdr:rowOff>115956</xdr:rowOff>
    </xdr:from>
    <xdr:to>
      <xdr:col>14</xdr:col>
      <xdr:colOff>209549</xdr:colOff>
      <xdr:row>5</xdr:row>
      <xdr:rowOff>52664</xdr:rowOff>
    </xdr:to>
    <xdr:pic>
      <xdr:nvPicPr>
        <xdr:cNvPr id="2" name="Picture 16" descr="K:\BAB\Geo-informatie\2019\190373\Banner donkerblauw.pn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327" y="115956"/>
          <a:ext cx="8211147" cy="6987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322608</xdr:colOff>
      <xdr:row>3</xdr:row>
      <xdr:rowOff>49282</xdr:rowOff>
    </xdr:from>
    <xdr:to>
      <xdr:col>7</xdr:col>
      <xdr:colOff>3657600</xdr:colOff>
      <xdr:row>5</xdr:row>
      <xdr:rowOff>16151</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703608" y="449332"/>
          <a:ext cx="3735042" cy="3288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800" b="1">
              <a:solidFill>
                <a:srgbClr val="005A9A"/>
              </a:solidFill>
              <a:latin typeface="Verdana" panose="020B0604030504040204" pitchFamily="34" charset="0"/>
              <a:ea typeface="Verdana" panose="020B0604030504040204" pitchFamily="34" charset="0"/>
              <a:cs typeface="Verdana" panose="020B0604030504040204" pitchFamily="34" charset="0"/>
            </a:rPr>
            <a:t>Subsidie aanvragen</a:t>
          </a:r>
        </a:p>
      </xdr:txBody>
    </xdr:sp>
    <xdr:clientData/>
  </xdr:twoCellAnchor>
  <xdr:twoCellAnchor editAs="oneCell">
    <xdr:from>
      <xdr:col>1</xdr:col>
      <xdr:colOff>86966</xdr:colOff>
      <xdr:row>3</xdr:row>
      <xdr:rowOff>68332</xdr:rowOff>
    </xdr:from>
    <xdr:to>
      <xdr:col>2</xdr:col>
      <xdr:colOff>217004</xdr:colOff>
      <xdr:row>5</xdr:row>
      <xdr:rowOff>26920</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7466" y="468382"/>
          <a:ext cx="320538" cy="320538"/>
        </a:xfrm>
        <a:prstGeom prst="rect">
          <a:avLst/>
        </a:prstGeom>
      </xdr:spPr>
    </xdr:pic>
    <xdr:clientData/>
  </xdr:twoCellAnchor>
  <xdr:twoCellAnchor>
    <xdr:from>
      <xdr:col>7</xdr:col>
      <xdr:colOff>18593</xdr:colOff>
      <xdr:row>45</xdr:row>
      <xdr:rowOff>128474</xdr:rowOff>
    </xdr:from>
    <xdr:to>
      <xdr:col>7</xdr:col>
      <xdr:colOff>179265</xdr:colOff>
      <xdr:row>64</xdr:row>
      <xdr:rowOff>140179</xdr:rowOff>
    </xdr:to>
    <xdr:sp macro="" textlink="">
      <xdr:nvSpPr>
        <xdr:cNvPr id="6" name="Rectangle 5">
          <a:extLst>
            <a:ext uri="{FF2B5EF4-FFF2-40B4-BE49-F238E27FC236}">
              <a16:creationId xmlns:a16="http://schemas.microsoft.com/office/drawing/2014/main" id="{00000000-0008-0000-0400-000006000000}"/>
            </a:ext>
          </a:extLst>
        </xdr:cNvPr>
        <xdr:cNvSpPr/>
      </xdr:nvSpPr>
      <xdr:spPr>
        <a:xfrm>
          <a:off x="3773703" y="5255830"/>
          <a:ext cx="160672" cy="2526951"/>
        </a:xfrm>
        <a:prstGeom prst="rect">
          <a:avLst/>
        </a:prstGeom>
        <a:solidFill>
          <a:srgbClr val="005A9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7</xdr:col>
      <xdr:colOff>141261</xdr:colOff>
      <xdr:row>47</xdr:row>
      <xdr:rowOff>94842</xdr:rowOff>
    </xdr:from>
    <xdr:to>
      <xdr:col>10</xdr:col>
      <xdr:colOff>244386</xdr:colOff>
      <xdr:row>49</xdr:row>
      <xdr:rowOff>45540</xdr:rowOff>
    </xdr:to>
    <xdr:sp macro="" textlink="">
      <xdr:nvSpPr>
        <xdr:cNvPr id="23" name="ga naar Machines en apparatuur">
          <a:hlinkClick xmlns:r="http://schemas.openxmlformats.org/officeDocument/2006/relationships" r:id="rId3"/>
          <a:extLst>
            <a:ext uri="{FF2B5EF4-FFF2-40B4-BE49-F238E27FC236}">
              <a16:creationId xmlns:a16="http://schemas.microsoft.com/office/drawing/2014/main" id="{00000000-0008-0000-0400-000017000000}"/>
            </a:ext>
          </a:extLst>
        </xdr:cNvPr>
        <xdr:cNvSpPr/>
      </xdr:nvSpPr>
      <xdr:spPr>
        <a:xfrm>
          <a:off x="3998886" y="8314917"/>
          <a:ext cx="2151000" cy="217398"/>
        </a:xfrm>
        <a:prstGeom prst="homePlate">
          <a:avLst/>
        </a:prstGeom>
        <a:solidFill>
          <a:srgbClr val="E7F5FF"/>
        </a:solidFill>
        <a:ln>
          <a:solidFill>
            <a:srgbClr val="005A9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nl-NL"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Machines en apparatuur</a:t>
          </a:r>
        </a:p>
      </xdr:txBody>
    </xdr:sp>
    <xdr:clientData/>
  </xdr:twoCellAnchor>
  <xdr:twoCellAnchor>
    <xdr:from>
      <xdr:col>7</xdr:col>
      <xdr:colOff>141261</xdr:colOff>
      <xdr:row>49</xdr:row>
      <xdr:rowOff>132942</xdr:rowOff>
    </xdr:from>
    <xdr:to>
      <xdr:col>10</xdr:col>
      <xdr:colOff>244386</xdr:colOff>
      <xdr:row>51</xdr:row>
      <xdr:rowOff>83640</xdr:rowOff>
    </xdr:to>
    <xdr:sp macro="" textlink="">
      <xdr:nvSpPr>
        <xdr:cNvPr id="24" name="ga naar Totaaloverzicht">
          <a:hlinkClick xmlns:r="http://schemas.openxmlformats.org/officeDocument/2006/relationships" r:id="rId4"/>
          <a:extLst>
            <a:ext uri="{FF2B5EF4-FFF2-40B4-BE49-F238E27FC236}">
              <a16:creationId xmlns:a16="http://schemas.microsoft.com/office/drawing/2014/main" id="{00000000-0008-0000-0400-000018000000}"/>
            </a:ext>
          </a:extLst>
        </xdr:cNvPr>
        <xdr:cNvSpPr/>
      </xdr:nvSpPr>
      <xdr:spPr>
        <a:xfrm>
          <a:off x="3998886" y="8619717"/>
          <a:ext cx="2151000" cy="217398"/>
        </a:xfrm>
        <a:prstGeom prst="homePlate">
          <a:avLst/>
        </a:prstGeom>
        <a:solidFill>
          <a:srgbClr val="E7F5FF"/>
        </a:solidFill>
        <a:ln>
          <a:solidFill>
            <a:srgbClr val="005A9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nl-NL"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Totaaloverzicht</a:t>
          </a:r>
        </a:p>
      </xdr:txBody>
    </xdr:sp>
    <xdr:clientData/>
  </xdr:twoCellAnchor>
  <xdr:twoCellAnchor>
    <xdr:from>
      <xdr:col>7</xdr:col>
      <xdr:colOff>229386</xdr:colOff>
      <xdr:row>43</xdr:row>
      <xdr:rowOff>131788</xdr:rowOff>
    </xdr:from>
    <xdr:to>
      <xdr:col>9</xdr:col>
      <xdr:colOff>393118</xdr:colOff>
      <xdr:row>45</xdr:row>
      <xdr:rowOff>93875</xdr:rowOff>
    </xdr:to>
    <xdr:sp macro="" textlink="">
      <xdr:nvSpPr>
        <xdr:cNvPr id="8" name="TextBox 7">
          <a:extLst>
            <a:ext uri="{FF2B5EF4-FFF2-40B4-BE49-F238E27FC236}">
              <a16:creationId xmlns:a16="http://schemas.microsoft.com/office/drawing/2014/main" id="{00000000-0008-0000-0400-000008000000}"/>
            </a:ext>
          </a:extLst>
        </xdr:cNvPr>
        <xdr:cNvSpPr txBox="1"/>
      </xdr:nvSpPr>
      <xdr:spPr>
        <a:xfrm>
          <a:off x="3984496" y="4994381"/>
          <a:ext cx="1513376" cy="226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00">
              <a:solidFill>
                <a:srgbClr val="005A9A"/>
              </a:solidFill>
              <a:latin typeface="Verdana" panose="020B0604030504040204" pitchFamily="34" charset="0"/>
              <a:ea typeface="Verdana" panose="020B0604030504040204" pitchFamily="34" charset="0"/>
              <a:cs typeface="Verdana" panose="020B0604030504040204" pitchFamily="34" charset="0"/>
            </a:rPr>
            <a:t>Ga verder naar ... </a:t>
          </a:r>
        </a:p>
      </xdr:txBody>
    </xdr:sp>
    <xdr:clientData/>
  </xdr:twoCellAnchor>
  <xdr:twoCellAnchor>
    <xdr:from>
      <xdr:col>3</xdr:col>
      <xdr:colOff>635088</xdr:colOff>
      <xdr:row>47</xdr:row>
      <xdr:rowOff>94842</xdr:rowOff>
    </xdr:from>
    <xdr:to>
      <xdr:col>7</xdr:col>
      <xdr:colOff>61375</xdr:colOff>
      <xdr:row>49</xdr:row>
      <xdr:rowOff>47206</xdr:rowOff>
    </xdr:to>
    <xdr:sp macro="" textlink="">
      <xdr:nvSpPr>
        <xdr:cNvPr id="9" name="terug naar Beginpagina">
          <a:hlinkClick xmlns:r="http://schemas.openxmlformats.org/officeDocument/2006/relationships" r:id="rId5"/>
          <a:extLst>
            <a:ext uri="{FF2B5EF4-FFF2-40B4-BE49-F238E27FC236}">
              <a16:creationId xmlns:a16="http://schemas.microsoft.com/office/drawing/2014/main" id="{00000000-0008-0000-0400-000009000000}"/>
            </a:ext>
          </a:extLst>
        </xdr:cNvPr>
        <xdr:cNvSpPr/>
      </xdr:nvSpPr>
      <xdr:spPr>
        <a:xfrm flipH="1">
          <a:off x="1635213" y="8314917"/>
          <a:ext cx="2283787" cy="219064"/>
        </a:xfrm>
        <a:prstGeom prst="homePlate">
          <a:avLst/>
        </a:prstGeom>
        <a:solidFill>
          <a:srgbClr val="E7F5FF"/>
        </a:solidFill>
        <a:ln>
          <a:solidFill>
            <a:srgbClr val="005A9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nl-NL"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Beginpagina</a:t>
          </a:r>
        </a:p>
      </xdr:txBody>
    </xdr:sp>
    <xdr:clientData/>
  </xdr:twoCellAnchor>
  <xdr:twoCellAnchor>
    <xdr:from>
      <xdr:col>3</xdr:col>
      <xdr:colOff>635088</xdr:colOff>
      <xdr:row>49</xdr:row>
      <xdr:rowOff>132942</xdr:rowOff>
    </xdr:from>
    <xdr:to>
      <xdr:col>7</xdr:col>
      <xdr:colOff>61375</xdr:colOff>
      <xdr:row>51</xdr:row>
      <xdr:rowOff>85859</xdr:rowOff>
    </xdr:to>
    <xdr:sp macro="" textlink="">
      <xdr:nvSpPr>
        <xdr:cNvPr id="10" name="terug naar Loonkosten">
          <a:hlinkClick xmlns:r="http://schemas.openxmlformats.org/officeDocument/2006/relationships" r:id="rId6"/>
          <a:extLst>
            <a:ext uri="{FF2B5EF4-FFF2-40B4-BE49-F238E27FC236}">
              <a16:creationId xmlns:a16="http://schemas.microsoft.com/office/drawing/2014/main" id="{00000000-0008-0000-0400-00000A000000}"/>
            </a:ext>
          </a:extLst>
        </xdr:cNvPr>
        <xdr:cNvSpPr/>
      </xdr:nvSpPr>
      <xdr:spPr>
        <a:xfrm flipH="1">
          <a:off x="1635213" y="8619717"/>
          <a:ext cx="2283787" cy="219617"/>
        </a:xfrm>
        <a:prstGeom prst="homePlate">
          <a:avLst/>
        </a:prstGeom>
        <a:solidFill>
          <a:srgbClr val="E7F5FF"/>
        </a:solidFill>
        <a:ln>
          <a:solidFill>
            <a:srgbClr val="005A9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nl-NL"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Personeelskosten</a:t>
          </a:r>
        </a:p>
      </xdr:txBody>
    </xdr:sp>
    <xdr:clientData/>
  </xdr:twoCellAnchor>
  <xdr:twoCellAnchor>
    <xdr:from>
      <xdr:col>3</xdr:col>
      <xdr:colOff>635088</xdr:colOff>
      <xdr:row>52</xdr:row>
      <xdr:rowOff>37692</xdr:rowOff>
    </xdr:from>
    <xdr:to>
      <xdr:col>7</xdr:col>
      <xdr:colOff>61375</xdr:colOff>
      <xdr:row>53</xdr:row>
      <xdr:rowOff>122990</xdr:rowOff>
    </xdr:to>
    <xdr:sp macro="" textlink="">
      <xdr:nvSpPr>
        <xdr:cNvPr id="11" name="terug naar (Loon)kosten derden">
          <a:hlinkClick xmlns:r="http://schemas.openxmlformats.org/officeDocument/2006/relationships" r:id="rId7"/>
          <a:extLst>
            <a:ext uri="{FF2B5EF4-FFF2-40B4-BE49-F238E27FC236}">
              <a16:creationId xmlns:a16="http://schemas.microsoft.com/office/drawing/2014/main" id="{00000000-0008-0000-0400-00000B000000}"/>
            </a:ext>
          </a:extLst>
        </xdr:cNvPr>
        <xdr:cNvSpPr/>
      </xdr:nvSpPr>
      <xdr:spPr>
        <a:xfrm flipH="1">
          <a:off x="1635213" y="8924517"/>
          <a:ext cx="2283787" cy="218648"/>
        </a:xfrm>
        <a:prstGeom prst="homePlate">
          <a:avLst/>
        </a:prstGeom>
        <a:solidFill>
          <a:srgbClr val="E7F5FF"/>
        </a:solidFill>
        <a:ln>
          <a:solidFill>
            <a:srgbClr val="005A9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nl-NL"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(Loon)kosten derden</a:t>
          </a:r>
        </a:p>
      </xdr:txBody>
    </xdr:sp>
    <xdr:clientData/>
  </xdr:twoCellAnchor>
  <xdr:twoCellAnchor>
    <xdr:from>
      <xdr:col>4</xdr:col>
      <xdr:colOff>10654</xdr:colOff>
      <xdr:row>43</xdr:row>
      <xdr:rowOff>131788</xdr:rowOff>
    </xdr:from>
    <xdr:to>
      <xdr:col>6</xdr:col>
      <xdr:colOff>173531</xdr:colOff>
      <xdr:row>45</xdr:row>
      <xdr:rowOff>91347</xdr:rowOff>
    </xdr:to>
    <xdr:sp macro="" textlink="">
      <xdr:nvSpPr>
        <xdr:cNvPr id="16" name="TextBox 15">
          <a:extLst>
            <a:ext uri="{FF2B5EF4-FFF2-40B4-BE49-F238E27FC236}">
              <a16:creationId xmlns:a16="http://schemas.microsoft.com/office/drawing/2014/main" id="{00000000-0008-0000-0400-000010000000}"/>
            </a:ext>
          </a:extLst>
        </xdr:cNvPr>
        <xdr:cNvSpPr txBox="1"/>
      </xdr:nvSpPr>
      <xdr:spPr>
        <a:xfrm>
          <a:off x="1741298" y="4994381"/>
          <a:ext cx="1512521" cy="2243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00">
              <a:solidFill>
                <a:srgbClr val="005A9A"/>
              </a:solidFill>
              <a:latin typeface="Verdana" panose="020B0604030504040204" pitchFamily="34" charset="0"/>
              <a:ea typeface="Verdana" panose="020B0604030504040204" pitchFamily="34" charset="0"/>
              <a:cs typeface="Verdana" panose="020B0604030504040204" pitchFamily="34" charset="0"/>
            </a:rPr>
            <a:t>Ga terug naar ... </a:t>
          </a:r>
        </a:p>
      </xdr:txBody>
    </xdr:sp>
    <xdr:clientData/>
  </xdr:twoCellAnchor>
  <xdr:twoCellAnchor editAs="oneCell">
    <xdr:from>
      <xdr:col>11</xdr:col>
      <xdr:colOff>266700</xdr:colOff>
      <xdr:row>5</xdr:row>
      <xdr:rowOff>104775</xdr:rowOff>
    </xdr:from>
    <xdr:to>
      <xdr:col>14</xdr:col>
      <xdr:colOff>193783</xdr:colOff>
      <xdr:row>9</xdr:row>
      <xdr:rowOff>58139</xdr:rowOff>
    </xdr:to>
    <xdr:pic>
      <xdr:nvPicPr>
        <xdr:cNvPr id="18" name="LogoOverijssel">
          <a:extLst>
            <a:ext uri="{FF2B5EF4-FFF2-40B4-BE49-F238E27FC236}">
              <a16:creationId xmlns:a16="http://schemas.microsoft.com/office/drawing/2014/main" id="{00000000-0008-0000-0400-000012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981825" y="866775"/>
          <a:ext cx="1374883" cy="4867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161328</xdr:colOff>
      <xdr:row>0</xdr:row>
      <xdr:rowOff>115956</xdr:rowOff>
    </xdr:from>
    <xdr:to>
      <xdr:col>13</xdr:col>
      <xdr:colOff>533400</xdr:colOff>
      <xdr:row>5</xdr:row>
      <xdr:rowOff>61579</xdr:rowOff>
    </xdr:to>
    <xdr:pic>
      <xdr:nvPicPr>
        <xdr:cNvPr id="2" name="Picture 16" descr="K:\BAB\Geo-informatie\2019\190373\Banner donkerblauw.pn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328" y="115956"/>
          <a:ext cx="8315922" cy="7076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322608</xdr:colOff>
      <xdr:row>3</xdr:row>
      <xdr:rowOff>49282</xdr:rowOff>
    </xdr:from>
    <xdr:to>
      <xdr:col>7</xdr:col>
      <xdr:colOff>3657600</xdr:colOff>
      <xdr:row>5</xdr:row>
      <xdr:rowOff>16151</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703608" y="449332"/>
          <a:ext cx="3735042" cy="3288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800" b="1">
              <a:solidFill>
                <a:srgbClr val="005A9A"/>
              </a:solidFill>
              <a:latin typeface="Verdana" panose="020B0604030504040204" pitchFamily="34" charset="0"/>
              <a:ea typeface="Verdana" panose="020B0604030504040204" pitchFamily="34" charset="0"/>
              <a:cs typeface="Verdana" panose="020B0604030504040204" pitchFamily="34" charset="0"/>
            </a:rPr>
            <a:t>Subsidie aanvragen</a:t>
          </a:r>
        </a:p>
      </xdr:txBody>
    </xdr:sp>
    <xdr:clientData/>
  </xdr:twoCellAnchor>
  <xdr:twoCellAnchor editAs="oneCell">
    <xdr:from>
      <xdr:col>1</xdr:col>
      <xdr:colOff>86966</xdr:colOff>
      <xdr:row>3</xdr:row>
      <xdr:rowOff>68332</xdr:rowOff>
    </xdr:from>
    <xdr:to>
      <xdr:col>2</xdr:col>
      <xdr:colOff>217004</xdr:colOff>
      <xdr:row>5</xdr:row>
      <xdr:rowOff>26920</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7466" y="468382"/>
          <a:ext cx="320538" cy="320538"/>
        </a:xfrm>
        <a:prstGeom prst="rect">
          <a:avLst/>
        </a:prstGeom>
      </xdr:spPr>
    </xdr:pic>
    <xdr:clientData/>
  </xdr:twoCellAnchor>
  <xdr:twoCellAnchor>
    <xdr:from>
      <xdr:col>7</xdr:col>
      <xdr:colOff>18222</xdr:colOff>
      <xdr:row>50</xdr:row>
      <xdr:rowOff>128437</xdr:rowOff>
    </xdr:from>
    <xdr:to>
      <xdr:col>7</xdr:col>
      <xdr:colOff>179046</xdr:colOff>
      <xdr:row>69</xdr:row>
      <xdr:rowOff>140179</xdr:rowOff>
    </xdr:to>
    <xdr:sp macro="" textlink="">
      <xdr:nvSpPr>
        <xdr:cNvPr id="6" name="Rectangle 5">
          <a:extLst>
            <a:ext uri="{FF2B5EF4-FFF2-40B4-BE49-F238E27FC236}">
              <a16:creationId xmlns:a16="http://schemas.microsoft.com/office/drawing/2014/main" id="{00000000-0008-0000-0500-000006000000}"/>
            </a:ext>
          </a:extLst>
        </xdr:cNvPr>
        <xdr:cNvSpPr/>
      </xdr:nvSpPr>
      <xdr:spPr>
        <a:xfrm>
          <a:off x="3776267" y="5276885"/>
          <a:ext cx="160824" cy="2550093"/>
        </a:xfrm>
        <a:prstGeom prst="rect">
          <a:avLst/>
        </a:prstGeom>
        <a:solidFill>
          <a:srgbClr val="005A9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7</xdr:col>
      <xdr:colOff>141006</xdr:colOff>
      <xdr:row>52</xdr:row>
      <xdr:rowOff>94489</xdr:rowOff>
    </xdr:from>
    <xdr:to>
      <xdr:col>10</xdr:col>
      <xdr:colOff>244386</xdr:colOff>
      <xdr:row>54</xdr:row>
      <xdr:rowOff>45271</xdr:rowOff>
    </xdr:to>
    <xdr:sp macro="" textlink="">
      <xdr:nvSpPr>
        <xdr:cNvPr id="24" name="ga naar Totaaloverzicht">
          <a:hlinkClick xmlns:r="http://schemas.openxmlformats.org/officeDocument/2006/relationships" r:id="rId3"/>
          <a:extLst>
            <a:ext uri="{FF2B5EF4-FFF2-40B4-BE49-F238E27FC236}">
              <a16:creationId xmlns:a16="http://schemas.microsoft.com/office/drawing/2014/main" id="{00000000-0008-0000-0500-000018000000}"/>
            </a:ext>
          </a:extLst>
        </xdr:cNvPr>
        <xdr:cNvSpPr/>
      </xdr:nvSpPr>
      <xdr:spPr>
        <a:xfrm>
          <a:off x="3998631" y="9209914"/>
          <a:ext cx="2151255" cy="217482"/>
        </a:xfrm>
        <a:prstGeom prst="homePlate">
          <a:avLst/>
        </a:prstGeom>
        <a:solidFill>
          <a:srgbClr val="E7F5FF"/>
        </a:solidFill>
        <a:ln>
          <a:solidFill>
            <a:srgbClr val="005A9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nl-NL"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Totaaloverzicht</a:t>
          </a:r>
        </a:p>
      </xdr:txBody>
    </xdr:sp>
    <xdr:clientData/>
  </xdr:twoCellAnchor>
  <xdr:twoCellAnchor>
    <xdr:from>
      <xdr:col>7</xdr:col>
      <xdr:colOff>229215</xdr:colOff>
      <xdr:row>48</xdr:row>
      <xdr:rowOff>131788</xdr:rowOff>
    </xdr:from>
    <xdr:to>
      <xdr:col>9</xdr:col>
      <xdr:colOff>393206</xdr:colOff>
      <xdr:row>50</xdr:row>
      <xdr:rowOff>93521</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3987260" y="5013041"/>
          <a:ext cx="1514810" cy="2289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00">
              <a:solidFill>
                <a:srgbClr val="005A9A"/>
              </a:solidFill>
              <a:latin typeface="Verdana" panose="020B0604030504040204" pitchFamily="34" charset="0"/>
              <a:ea typeface="Verdana" panose="020B0604030504040204" pitchFamily="34" charset="0"/>
              <a:cs typeface="Verdana" panose="020B0604030504040204" pitchFamily="34" charset="0"/>
            </a:rPr>
            <a:t>Ga verder naar ... </a:t>
          </a:r>
        </a:p>
      </xdr:txBody>
    </xdr:sp>
    <xdr:clientData/>
  </xdr:twoCellAnchor>
  <xdr:twoCellAnchor>
    <xdr:from>
      <xdr:col>3</xdr:col>
      <xdr:colOff>635091</xdr:colOff>
      <xdr:row>52</xdr:row>
      <xdr:rowOff>94489</xdr:rowOff>
    </xdr:from>
    <xdr:to>
      <xdr:col>7</xdr:col>
      <xdr:colOff>61045</xdr:colOff>
      <xdr:row>54</xdr:row>
      <xdr:rowOff>46408</xdr:rowOff>
    </xdr:to>
    <xdr:sp macro="" textlink="">
      <xdr:nvSpPr>
        <xdr:cNvPr id="9" name="terug naar Beginpagina">
          <a:hlinkClick xmlns:r="http://schemas.openxmlformats.org/officeDocument/2006/relationships" r:id="rId4"/>
          <a:extLst>
            <a:ext uri="{FF2B5EF4-FFF2-40B4-BE49-F238E27FC236}">
              <a16:creationId xmlns:a16="http://schemas.microsoft.com/office/drawing/2014/main" id="{00000000-0008-0000-0500-000009000000}"/>
            </a:ext>
          </a:extLst>
        </xdr:cNvPr>
        <xdr:cNvSpPr/>
      </xdr:nvSpPr>
      <xdr:spPr>
        <a:xfrm flipH="1">
          <a:off x="1635216" y="9209914"/>
          <a:ext cx="2283454" cy="218619"/>
        </a:xfrm>
        <a:prstGeom prst="homePlate">
          <a:avLst/>
        </a:prstGeom>
        <a:solidFill>
          <a:srgbClr val="E7F5FF"/>
        </a:solidFill>
        <a:ln>
          <a:solidFill>
            <a:srgbClr val="005A9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nl-NL"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Beginpagina</a:t>
          </a:r>
        </a:p>
      </xdr:txBody>
    </xdr:sp>
    <xdr:clientData/>
  </xdr:twoCellAnchor>
  <xdr:twoCellAnchor>
    <xdr:from>
      <xdr:col>3</xdr:col>
      <xdr:colOff>635091</xdr:colOff>
      <xdr:row>54</xdr:row>
      <xdr:rowOff>132589</xdr:rowOff>
    </xdr:from>
    <xdr:to>
      <xdr:col>7</xdr:col>
      <xdr:colOff>61045</xdr:colOff>
      <xdr:row>56</xdr:row>
      <xdr:rowOff>83098</xdr:rowOff>
    </xdr:to>
    <xdr:sp macro="" textlink="">
      <xdr:nvSpPr>
        <xdr:cNvPr id="10" name="terug naar Loonkosten">
          <a:hlinkClick xmlns:r="http://schemas.openxmlformats.org/officeDocument/2006/relationships" r:id="rId5"/>
          <a:extLst>
            <a:ext uri="{FF2B5EF4-FFF2-40B4-BE49-F238E27FC236}">
              <a16:creationId xmlns:a16="http://schemas.microsoft.com/office/drawing/2014/main" id="{00000000-0008-0000-0500-00000A000000}"/>
            </a:ext>
          </a:extLst>
        </xdr:cNvPr>
        <xdr:cNvSpPr/>
      </xdr:nvSpPr>
      <xdr:spPr>
        <a:xfrm flipH="1">
          <a:off x="1635216" y="9514714"/>
          <a:ext cx="2283454" cy="217209"/>
        </a:xfrm>
        <a:prstGeom prst="homePlate">
          <a:avLst/>
        </a:prstGeom>
        <a:solidFill>
          <a:srgbClr val="E7F5FF"/>
        </a:solidFill>
        <a:ln>
          <a:solidFill>
            <a:srgbClr val="005A9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nl-NL"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Personeelskosten</a:t>
          </a:r>
        </a:p>
      </xdr:txBody>
    </xdr:sp>
    <xdr:clientData/>
  </xdr:twoCellAnchor>
  <xdr:twoCellAnchor>
    <xdr:from>
      <xdr:col>3</xdr:col>
      <xdr:colOff>635091</xdr:colOff>
      <xdr:row>57</xdr:row>
      <xdr:rowOff>37339</xdr:rowOff>
    </xdr:from>
    <xdr:to>
      <xdr:col>7</xdr:col>
      <xdr:colOff>61045</xdr:colOff>
      <xdr:row>58</xdr:row>
      <xdr:rowOff>125386</xdr:rowOff>
    </xdr:to>
    <xdr:sp macro="" textlink="">
      <xdr:nvSpPr>
        <xdr:cNvPr id="11" name="terug naar (Loon)kosten derden">
          <a:hlinkClick xmlns:r="http://schemas.openxmlformats.org/officeDocument/2006/relationships" r:id="rId6"/>
          <a:extLst>
            <a:ext uri="{FF2B5EF4-FFF2-40B4-BE49-F238E27FC236}">
              <a16:creationId xmlns:a16="http://schemas.microsoft.com/office/drawing/2014/main" id="{00000000-0008-0000-0500-00000B000000}"/>
            </a:ext>
          </a:extLst>
        </xdr:cNvPr>
        <xdr:cNvSpPr/>
      </xdr:nvSpPr>
      <xdr:spPr>
        <a:xfrm flipH="1">
          <a:off x="1635216" y="9819514"/>
          <a:ext cx="2283454" cy="221397"/>
        </a:xfrm>
        <a:prstGeom prst="homePlate">
          <a:avLst/>
        </a:prstGeom>
        <a:solidFill>
          <a:srgbClr val="E7F5FF"/>
        </a:solidFill>
        <a:ln>
          <a:solidFill>
            <a:srgbClr val="005A9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nl-NL"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(Loon)kosten derden</a:t>
          </a:r>
        </a:p>
      </xdr:txBody>
    </xdr:sp>
    <xdr:clientData/>
  </xdr:twoCellAnchor>
  <xdr:twoCellAnchor>
    <xdr:from>
      <xdr:col>4</xdr:col>
      <xdr:colOff>10118</xdr:colOff>
      <xdr:row>48</xdr:row>
      <xdr:rowOff>131788</xdr:rowOff>
    </xdr:from>
    <xdr:to>
      <xdr:col>6</xdr:col>
      <xdr:colOff>173255</xdr:colOff>
      <xdr:row>50</xdr:row>
      <xdr:rowOff>90969</xdr:rowOff>
    </xdr:to>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1741936" y="5013041"/>
          <a:ext cx="1513955" cy="2263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00">
              <a:solidFill>
                <a:srgbClr val="005A9A"/>
              </a:solidFill>
              <a:latin typeface="Verdana" panose="020B0604030504040204" pitchFamily="34" charset="0"/>
              <a:ea typeface="Verdana" panose="020B0604030504040204" pitchFamily="34" charset="0"/>
              <a:cs typeface="Verdana" panose="020B0604030504040204" pitchFamily="34" charset="0"/>
            </a:rPr>
            <a:t>Ga terug naar ... </a:t>
          </a:r>
        </a:p>
      </xdr:txBody>
    </xdr:sp>
    <xdr:clientData/>
  </xdr:twoCellAnchor>
  <xdr:twoCellAnchor editAs="oneCell">
    <xdr:from>
      <xdr:col>11</xdr:col>
      <xdr:colOff>542925</xdr:colOff>
      <xdr:row>5</xdr:row>
      <xdr:rowOff>85725</xdr:rowOff>
    </xdr:from>
    <xdr:to>
      <xdr:col>13</xdr:col>
      <xdr:colOff>498583</xdr:colOff>
      <xdr:row>9</xdr:row>
      <xdr:rowOff>39089</xdr:rowOff>
    </xdr:to>
    <xdr:pic>
      <xdr:nvPicPr>
        <xdr:cNvPr id="18" name="LogoOverijssel">
          <a:extLst>
            <a:ext uri="{FF2B5EF4-FFF2-40B4-BE49-F238E27FC236}">
              <a16:creationId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067550" y="847725"/>
          <a:ext cx="1374883" cy="4867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638047</xdr:colOff>
      <xdr:row>59</xdr:row>
      <xdr:rowOff>75439</xdr:rowOff>
    </xdr:from>
    <xdr:to>
      <xdr:col>7</xdr:col>
      <xdr:colOff>64001</xdr:colOff>
      <xdr:row>61</xdr:row>
      <xdr:rowOff>30137</xdr:rowOff>
    </xdr:to>
    <xdr:sp macro="" textlink="">
      <xdr:nvSpPr>
        <xdr:cNvPr id="17" name="terug naar Overige kosten vrijwilligers">
          <a:hlinkClick xmlns:r="http://schemas.openxmlformats.org/officeDocument/2006/relationships" r:id="rId8"/>
          <a:extLst>
            <a:ext uri="{FF2B5EF4-FFF2-40B4-BE49-F238E27FC236}">
              <a16:creationId xmlns:a16="http://schemas.microsoft.com/office/drawing/2014/main" id="{00000000-0008-0000-0500-000011000000}"/>
            </a:ext>
          </a:extLst>
        </xdr:cNvPr>
        <xdr:cNvSpPr/>
      </xdr:nvSpPr>
      <xdr:spPr>
        <a:xfrm flipH="1">
          <a:off x="1638172" y="10181464"/>
          <a:ext cx="2283454" cy="221398"/>
        </a:xfrm>
        <a:prstGeom prst="homePlate">
          <a:avLst/>
        </a:prstGeom>
        <a:solidFill>
          <a:srgbClr val="E7F5FF"/>
        </a:solidFill>
        <a:ln>
          <a:solidFill>
            <a:srgbClr val="005A9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nl-NL"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Overige kosten vrijwilligers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569151</xdr:colOff>
      <xdr:row>59</xdr:row>
      <xdr:rowOff>94843</xdr:rowOff>
    </xdr:from>
    <xdr:to>
      <xdr:col>3</xdr:col>
      <xdr:colOff>2867439</xdr:colOff>
      <xdr:row>61</xdr:row>
      <xdr:rowOff>47206</xdr:rowOff>
    </xdr:to>
    <xdr:sp macro="" textlink="">
      <xdr:nvSpPr>
        <xdr:cNvPr id="10" name="terug naar Beginpagina">
          <a:hlinkClick xmlns:r="http://schemas.openxmlformats.org/officeDocument/2006/relationships" r:id="rId1"/>
          <a:extLst>
            <a:ext uri="{FF2B5EF4-FFF2-40B4-BE49-F238E27FC236}">
              <a16:creationId xmlns:a16="http://schemas.microsoft.com/office/drawing/2014/main" id="{00000000-0008-0000-0600-00000A000000}"/>
            </a:ext>
          </a:extLst>
        </xdr:cNvPr>
        <xdr:cNvSpPr/>
      </xdr:nvSpPr>
      <xdr:spPr>
        <a:xfrm flipH="1">
          <a:off x="1807401" y="12239218"/>
          <a:ext cx="2298288" cy="219063"/>
        </a:xfrm>
        <a:prstGeom prst="homePlate">
          <a:avLst/>
        </a:prstGeom>
        <a:solidFill>
          <a:srgbClr val="D4EDFC"/>
        </a:solidFill>
        <a:ln>
          <a:solidFill>
            <a:srgbClr val="005A9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nl-NL"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Beginpagina</a:t>
          </a:r>
        </a:p>
      </xdr:txBody>
    </xdr:sp>
    <xdr:clientData/>
  </xdr:twoCellAnchor>
  <xdr:twoCellAnchor>
    <xdr:from>
      <xdr:col>3</xdr:col>
      <xdr:colOff>569151</xdr:colOff>
      <xdr:row>61</xdr:row>
      <xdr:rowOff>132943</xdr:rowOff>
    </xdr:from>
    <xdr:to>
      <xdr:col>3</xdr:col>
      <xdr:colOff>2867439</xdr:colOff>
      <xdr:row>63</xdr:row>
      <xdr:rowOff>85032</xdr:rowOff>
    </xdr:to>
    <xdr:sp macro="" textlink="">
      <xdr:nvSpPr>
        <xdr:cNvPr id="11" name="terug naar Loonkosten">
          <a:hlinkClick xmlns:r="http://schemas.openxmlformats.org/officeDocument/2006/relationships" r:id="rId2"/>
          <a:extLst>
            <a:ext uri="{FF2B5EF4-FFF2-40B4-BE49-F238E27FC236}">
              <a16:creationId xmlns:a16="http://schemas.microsoft.com/office/drawing/2014/main" id="{00000000-0008-0000-0600-00000B000000}"/>
            </a:ext>
          </a:extLst>
        </xdr:cNvPr>
        <xdr:cNvSpPr/>
      </xdr:nvSpPr>
      <xdr:spPr>
        <a:xfrm flipH="1">
          <a:off x="1807401" y="12544018"/>
          <a:ext cx="2298288" cy="218789"/>
        </a:xfrm>
        <a:prstGeom prst="homePlate">
          <a:avLst/>
        </a:prstGeom>
        <a:solidFill>
          <a:srgbClr val="D4EDFC"/>
        </a:solidFill>
        <a:ln>
          <a:solidFill>
            <a:srgbClr val="005A9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nl-NL"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Personeelskosten</a:t>
          </a:r>
        </a:p>
      </xdr:txBody>
    </xdr:sp>
    <xdr:clientData/>
  </xdr:twoCellAnchor>
  <xdr:twoCellAnchor>
    <xdr:from>
      <xdr:col>3</xdr:col>
      <xdr:colOff>569151</xdr:colOff>
      <xdr:row>64</xdr:row>
      <xdr:rowOff>37693</xdr:rowOff>
    </xdr:from>
    <xdr:to>
      <xdr:col>3</xdr:col>
      <xdr:colOff>2867439</xdr:colOff>
      <xdr:row>65</xdr:row>
      <xdr:rowOff>122992</xdr:rowOff>
    </xdr:to>
    <xdr:sp macro="" textlink="">
      <xdr:nvSpPr>
        <xdr:cNvPr id="12" name="terug naar (Loon)kosten derden">
          <a:hlinkClick xmlns:r="http://schemas.openxmlformats.org/officeDocument/2006/relationships" r:id="rId3"/>
          <a:extLst>
            <a:ext uri="{FF2B5EF4-FFF2-40B4-BE49-F238E27FC236}">
              <a16:creationId xmlns:a16="http://schemas.microsoft.com/office/drawing/2014/main" id="{00000000-0008-0000-0600-00000C000000}"/>
            </a:ext>
          </a:extLst>
        </xdr:cNvPr>
        <xdr:cNvSpPr/>
      </xdr:nvSpPr>
      <xdr:spPr>
        <a:xfrm flipH="1">
          <a:off x="1807401" y="12848818"/>
          <a:ext cx="2298288" cy="218649"/>
        </a:xfrm>
        <a:prstGeom prst="homePlate">
          <a:avLst/>
        </a:prstGeom>
        <a:solidFill>
          <a:srgbClr val="D4EDFC"/>
        </a:solidFill>
        <a:ln>
          <a:solidFill>
            <a:srgbClr val="005A9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nl-NL"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(Loon)kosten derden</a:t>
          </a:r>
        </a:p>
      </xdr:txBody>
    </xdr:sp>
    <xdr:clientData/>
  </xdr:twoCellAnchor>
  <xdr:twoCellAnchor>
    <xdr:from>
      <xdr:col>3</xdr:col>
      <xdr:colOff>623633</xdr:colOff>
      <xdr:row>55</xdr:row>
      <xdr:rowOff>131788</xdr:rowOff>
    </xdr:from>
    <xdr:to>
      <xdr:col>3</xdr:col>
      <xdr:colOff>2259053</xdr:colOff>
      <xdr:row>57</xdr:row>
      <xdr:rowOff>91347</xdr:rowOff>
    </xdr:to>
    <xdr:sp macro="" textlink="">
      <xdr:nvSpPr>
        <xdr:cNvPr id="17" name="TextBox 16">
          <a:extLst>
            <a:ext uri="{FF2B5EF4-FFF2-40B4-BE49-F238E27FC236}">
              <a16:creationId xmlns:a16="http://schemas.microsoft.com/office/drawing/2014/main" id="{00000000-0008-0000-0600-000011000000}"/>
            </a:ext>
          </a:extLst>
        </xdr:cNvPr>
        <xdr:cNvSpPr txBox="1"/>
      </xdr:nvSpPr>
      <xdr:spPr>
        <a:xfrm>
          <a:off x="1863497" y="7638780"/>
          <a:ext cx="1635420" cy="2243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00">
              <a:solidFill>
                <a:srgbClr val="005A9A"/>
              </a:solidFill>
              <a:latin typeface="Verdana" panose="020B0604030504040204" pitchFamily="34" charset="0"/>
              <a:ea typeface="Verdana" panose="020B0604030504040204" pitchFamily="34" charset="0"/>
              <a:cs typeface="Verdana" panose="020B0604030504040204" pitchFamily="34" charset="0"/>
            </a:rPr>
            <a:t>Ga terug naar ... </a:t>
          </a:r>
        </a:p>
      </xdr:txBody>
    </xdr:sp>
    <xdr:clientData/>
  </xdr:twoCellAnchor>
  <xdr:twoCellAnchor editAs="oneCell">
    <xdr:from>
      <xdr:col>6</xdr:col>
      <xdr:colOff>373380</xdr:colOff>
      <xdr:row>1</xdr:row>
      <xdr:rowOff>7620</xdr:rowOff>
    </xdr:from>
    <xdr:to>
      <xdr:col>8</xdr:col>
      <xdr:colOff>53477</xdr:colOff>
      <xdr:row>5</xdr:row>
      <xdr:rowOff>50349</xdr:rowOff>
    </xdr:to>
    <xdr:pic>
      <xdr:nvPicPr>
        <xdr:cNvPr id="4" name="Afbeelding 3">
          <a:extLst>
            <a:ext uri="{FF2B5EF4-FFF2-40B4-BE49-F238E27FC236}">
              <a16:creationId xmlns:a16="http://schemas.microsoft.com/office/drawing/2014/main" id="{923C0DEE-CC2B-9F28-5A61-0242C97BA821}"/>
            </a:ext>
          </a:extLst>
        </xdr:cNvPr>
        <xdr:cNvPicPr>
          <a:picLocks noChangeAspect="1"/>
        </xdr:cNvPicPr>
      </xdr:nvPicPr>
      <xdr:blipFill>
        <a:blip xmlns:r="http://schemas.openxmlformats.org/officeDocument/2006/relationships" r:embed="rId4"/>
        <a:stretch>
          <a:fillRect/>
        </a:stretch>
      </xdr:blipFill>
      <xdr:spPr>
        <a:xfrm>
          <a:off x="6073140" y="160020"/>
          <a:ext cx="1585097" cy="65232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Loonkosten" displayName="Loonkosten" ref="A12:O18" totalsRowShown="0" headerRowDxfId="179" dataDxfId="178" totalsRowDxfId="177">
  <tableColumns count="15">
    <tableColumn id="3" xr3:uid="{00000000-0010-0000-0000-000003000000}" name="Kolom2" dataDxfId="176" totalsRowDxfId="175"/>
    <tableColumn id="6" xr3:uid="{00000000-0010-0000-0000-000006000000}" name="Kolom3" dataDxfId="174" totalsRowDxfId="173"/>
    <tableColumn id="1" xr3:uid="{00000000-0010-0000-0000-000001000000}" name="Activiteit (klik op de cel en vul deze altijd in)" dataDxfId="172" totalsRowDxfId="171"/>
    <tableColumn id="2" xr3:uid="{00000000-0010-0000-0000-000002000000}" name="Loonkostensoort (klik op de cel voor info)" dataDxfId="170" totalsRowDxfId="169"/>
    <tableColumn id="12" xr3:uid="{00000000-0010-0000-0000-00000C000000}" name="Functie betrokkene" dataDxfId="168" totalsRowDxfId="167"/>
    <tableColumn id="13" xr3:uid="{00000000-0010-0000-0000-00000D000000}" name="Loonsom per jaar inclusief werkgeverslasten" dataDxfId="166" totalsRowDxfId="165" dataCellStyle="Valuta"/>
    <tableColumn id="7" xr3:uid="{00000000-0010-0000-0000-000007000000}" name=" " dataDxfId="164" totalsRowDxfId="163" dataCellStyle="Procent"/>
    <tableColumn id="9" xr3:uid="{00000000-0010-0000-0000-000009000000}" name="  " dataDxfId="162" totalsRowDxfId="161" dataCellStyle="Procent"/>
    <tableColumn id="4" xr3:uid="{00000000-0010-0000-0000-000004000000}" name="Berekend uurtarief directe loonkosten incl. overhead" dataDxfId="160" dataCellStyle="Komma">
      <calculatedColumnFormula>IF(F13="","",(F13/1600)*1.2)</calculatedColumnFormula>
    </tableColumn>
    <tableColumn id="8" xr3:uid="{00000000-0010-0000-0000-000008000000}" name="Te hanteren uurtarief directe loonkosten incl overhead" dataDxfId="159" dataCellStyle="Komma">
      <calculatedColumnFormula>IF(I13="","",IFERROR(IF(Loonkosten[[#This Row],[Loonkostensoort (klik op de cel voor info)]] = "Var. Loonk. + Opslag",IF(Loonkosten[[#This Row],[Berekend uurtarief directe loonkosten incl. overhead]]&gt;111.6,111.6,Loonkosten[[#This Row],[Berekend uurtarief directe loonkosten incl. overhead]]),""),""))</calculatedColumnFormula>
    </tableColumn>
    <tableColumn id="22" xr3:uid="{00000000-0010-0000-0000-000016000000}" name="Uurtarief vaste loon- kosten" dataDxfId="158">
      <calculatedColumnFormula>IF(D13="Vaste loonkosten",60,"")</calculatedColumnFormula>
    </tableColumn>
    <tableColumn id="21" xr3:uid="{00000000-0010-0000-0000-000015000000}" name="Aantal uren" dataDxfId="157" totalsRowDxfId="156"/>
    <tableColumn id="18" xr3:uid="{00000000-0010-0000-0000-000012000000}" name="Totale loonkosten                                       (uren * tarief)" dataDxfId="155" totalsRowDxfId="154">
      <calculatedColumnFormula>IFERROR(IF(IF(Loonkosten[[#This Row],[Loonkostensoort (klik op de cel voor info)]]="Vaste loonkosten",Loonkosten[[#This Row],[Uurtarief vaste loon- kosten]],IF(Loonkosten[[#This Row],[Loonkostensoort (klik op de cel voor info)]]="Var. Loonk. + Opslag",Loonkosten[[#This Row],[Te hanteren uurtarief directe loonkosten incl overhead]],#REF!))*Loonkosten[[#This Row],[Aantal uren]]=0,"",IF(Loonkosten[[#This Row],[Loonkostensoort (klik op de cel voor info)]]="Vaste loonkosten",Loonkosten[[#This Row],[Uurtarief vaste loon- kosten]],IF(Loonkosten[[#This Row],[Loonkostensoort (klik op de cel voor info)]]="Var. Loonk. + Opslag",Loonkosten[[#This Row],[Te hanteren uurtarief directe loonkosten incl overhead]],#REF!))*Loonkosten[[#This Row],[Aantal uren]]),"")</calculatedColumnFormula>
    </tableColumn>
    <tableColumn id="15" xr3:uid="{00000000-0010-0000-0000-00000F000000}" name="Totale loonkosten subsidie aanvraag" dataDxfId="153" totalsRowDxfId="152" dataCellStyle="Procent">
      <calculatedColumnFormula>IFERROR((Loonkosten[[#This Row],[Totale loonkosten                                       (uren * tarief)]]), "")</calculatedColumnFormula>
    </tableColumn>
    <tableColumn id="10" xr3:uid="{344E8F21-58C2-4F3D-B9DE-B32CD563A33A}" name="Toelichting op schaalniveau en berekening aantal uren" dataDxfId="151"/>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LoonkostenDerden" displayName="LoonkostenDerden" ref="A12:I17" totalsRowShown="0" headerRowDxfId="150" dataDxfId="149" totalsRowDxfId="148">
  <tableColumns count="9">
    <tableColumn id="8" xr3:uid="{00000000-0010-0000-0100-000008000000}" name="Kolom3" dataDxfId="147" totalsRowDxfId="146"/>
    <tableColumn id="9" xr3:uid="{00000000-0010-0000-0100-000009000000}" name="Kolom4" dataDxfId="145" totalsRowDxfId="144"/>
    <tableColumn id="1" xr3:uid="{00000000-0010-0000-0100-000001000000}" name="Activiteit (klik op de cel voor info en vul deze altijd in)" dataDxfId="143" totalsRowDxfId="142"/>
    <tableColumn id="2" xr3:uid="{00000000-0010-0000-0100-000002000000}" name="Naam Bedrijf" dataDxfId="141" totalsRowDxfId="140"/>
    <tableColumn id="3" xr3:uid="{00000000-0010-0000-0100-000003000000}" name="Functie" dataDxfId="139" totalsRowDxfId="138">
      <calculatedColumnFormula>IF(LoonkostenDerden[[#This Row],[Naam Bedrijf]] = "Vaste Loonkosten",35,IF(LoonkostenDerden[[#This Row],[Naam Bedrijf]] = "Var. Loonk. + Opslag",45,IF(LoonkostenDerden[[#This Row],[Naam Bedrijf]] = "IKT Tarief","")))</calculatedColumnFormula>
    </tableColumn>
    <tableColumn id="4" xr3:uid="{00000000-0010-0000-0100-000004000000}" name="Uren" dataDxfId="137" totalsRowDxfId="136"/>
    <tableColumn id="5" xr3:uid="{00000000-0010-0000-0100-000005000000}" name="Uurtarief ex. btw" dataDxfId="135" totalsRowDxfId="134"/>
    <tableColumn id="17" xr3:uid="{00000000-0010-0000-0100-000011000000}" name="Btw %" dataDxfId="133" totalsRowDxfId="132"/>
    <tableColumn id="15" xr3:uid="{00000000-0010-0000-0100-00000F000000}" name="Kosten totaal" dataDxfId="131">
      <calculatedColumnFormula>IF(LoonkostenDerden[[#This Row],[Uurtarief ex. btw]]*(1+LoonkostenDerden[[#This Row],[Btw %]])=0,"",LoonkostenDerden[[#This Row],[Uurtarief ex. btw]]*(1+LoonkostenDerden[[#This Row],[Btw %]])*LoonkostenDerden[[#This Row],[Uren]])</calculatedColumnFormula>
    </tableColum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OverigeKostenDerden" displayName="OverigeKostenDerden" ref="A25:I30" totalsRowShown="0" headerRowDxfId="130" dataDxfId="129" totalsRowDxfId="128">
  <tableColumns count="9">
    <tableColumn id="8" xr3:uid="{00000000-0010-0000-0200-000008000000}" name="Kolom3" dataDxfId="127" totalsRowDxfId="126"/>
    <tableColumn id="9" xr3:uid="{00000000-0010-0000-0200-000009000000}" name="Kolom4" dataDxfId="125" totalsRowDxfId="124"/>
    <tableColumn id="1" xr3:uid="{00000000-0010-0000-0200-000001000000}" name="Activiteit (klik op de cel voor info en vul deze altijd in)" dataDxfId="123" totalsRowDxfId="122"/>
    <tableColumn id="2" xr3:uid="{00000000-0010-0000-0200-000002000000}" name="Naam bedrijf of leverancier" dataDxfId="121" totalsRowDxfId="120"/>
    <tableColumn id="3" xr3:uid="{00000000-0010-0000-0200-000003000000}" name="Product / dienst" dataDxfId="119" totalsRowDxfId="118"/>
    <tableColumn id="4" xr3:uid="{00000000-0010-0000-0200-000004000000}" name="Aantal" dataDxfId="117" totalsRowDxfId="116"/>
    <tableColumn id="5" xr3:uid="{00000000-0010-0000-0200-000005000000}" name="Kosten per product / dienst" dataDxfId="115" totalsRowDxfId="114"/>
    <tableColumn id="17" xr3:uid="{00000000-0010-0000-0200-000011000000}" name="Btw %" dataDxfId="113" totalsRowDxfId="112"/>
    <tableColumn id="15" xr3:uid="{00000000-0010-0000-0200-00000F000000}" name="Kosten totaal" dataDxfId="111" totalsRowDxfId="110">
      <calculatedColumnFormula>IFERROR(IF(OverigeKostenDerden[[#This Row],[Aantal]]*OverigeKostenDerden[[#This Row],[Kosten per product / dienst]]*(1+OverigeKostenDerden[[#This Row],[Btw %]])=0,"",OverigeKostenDerden[[#This Row],[Aantal]]*OverigeKostenDerden[[#This Row],[Kosten per product / dienst]]*(1+OverigeKostenDerden[[#This Row],[Btw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Loonkosten7678" displayName="Loonkosten7678" ref="A15:O20" totalsRowShown="0" headerRowDxfId="109" dataDxfId="108" totalsRowDxfId="107">
  <tableColumns count="15">
    <tableColumn id="8" xr3:uid="{00000000-0010-0000-0300-000008000000}" name="Kolom3" dataDxfId="106" totalsRowDxfId="105"/>
    <tableColumn id="9" xr3:uid="{00000000-0010-0000-0300-000009000000}" name="Kolom4" dataDxfId="104" totalsRowDxfId="103"/>
    <tableColumn id="1" xr3:uid="{00000000-0010-0000-0300-000001000000}" name="Activiteit" dataDxfId="102" totalsRowDxfId="101"/>
    <tableColumn id="2" xr3:uid="{00000000-0010-0000-0300-000002000000}" name="Naam bedrijf of leverancier" dataDxfId="100" totalsRowDxfId="99"/>
    <tableColumn id="3" xr3:uid="{00000000-0010-0000-0300-000003000000}" name="Product / dienst" dataDxfId="98" totalsRowDxfId="97"/>
    <tableColumn id="4" xr3:uid="{00000000-0010-0000-0300-000004000000}" name="Aantal" dataDxfId="96" totalsRowDxfId="95"/>
    <tableColumn id="5" xr3:uid="{00000000-0010-0000-0300-000005000000}" name="Kosten per product / dienst" dataDxfId="94" totalsRowDxfId="93"/>
    <tableColumn id="17" xr3:uid="{00000000-0010-0000-0300-000011000000}" name="Btw %" dataDxfId="92" totalsRowDxfId="91"/>
    <tableColumn id="15" xr3:uid="{00000000-0010-0000-0300-00000F000000}" name="Kosten inc. btw" dataDxfId="90" totalsRowDxfId="89">
      <calculatedColumnFormula>IFERROR(IF(Loonkosten7678[[#This Row],[Aantal]]*Loonkosten7678[[#This Row],[Kosten per product / dienst]]*(1+Loonkosten7678[[#This Row],[Btw %]])=0,"",Loonkosten7678[[#This Row],[Aantal]]*Loonkosten7678[[#This Row],[Kosten per product / dienst]]*(1+Loonkosten7678[[#This Row],[Btw %]])),"")</calculatedColumnFormula>
    </tableColumn>
    <tableColumn id="10" xr3:uid="{00000000-0010-0000-0300-00000A000000}" name="Subsidie %" dataDxfId="88" totalsRowDxfId="87" dataCellStyle="Procent">
      <calculatedColumnFormula>IFERROR(VLOOKUP(Loonkosten7678[[#This Row],[Activiteit]],#REF!,3,0),"")</calculatedColumnFormula>
    </tableColumn>
    <tableColumn id="11" xr3:uid="{00000000-0010-0000-0300-00000B000000}" name="Subsidie" dataDxfId="86" totalsRowDxfId="85">
      <calculatedColumnFormula>IFERROR(((Loonkosten7678[[#This Row],[Kosten inc. btw]])*Loonkosten7678[[#This Row],[Subsidie %]]), "")</calculatedColumnFormula>
    </tableColumn>
    <tableColumn id="6" xr3:uid="{00000000-0010-0000-0300-000006000000}" name="Kolom1" dataDxfId="84" totalsRowDxfId="83"/>
    <tableColumn id="7" xr3:uid="{00000000-0010-0000-0300-000007000000}" name="Kolom2" dataDxfId="82" totalsRowDxfId="81"/>
    <tableColumn id="12" xr3:uid="{00000000-0010-0000-0300-00000C000000}" name="Kolom22" dataDxfId="80" totalsRowDxfId="79"/>
    <tableColumn id="13" xr3:uid="{00000000-0010-0000-0300-00000D000000}" name="Kolom23" dataDxfId="78" totalsRowDxfId="77"/>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Loonkosten767810" displayName="Loonkosten767810" ref="A15:I20" totalsRowShown="0" headerRowDxfId="76" dataDxfId="75" totalsRowDxfId="74">
  <tableColumns count="9">
    <tableColumn id="8" xr3:uid="{00000000-0010-0000-0400-000008000000}" name="Kolom3" dataDxfId="73" totalsRowDxfId="72"/>
    <tableColumn id="9" xr3:uid="{00000000-0010-0000-0400-000009000000}" name="Kolom4" dataDxfId="71" totalsRowDxfId="70"/>
    <tableColumn id="1" xr3:uid="{00000000-0010-0000-0400-000001000000}" name="Activiteit (klik op de cel voor info en vul deze altijd in)" dataDxfId="69" totalsRowDxfId="68"/>
    <tableColumn id="2" xr3:uid="{00000000-0010-0000-0400-000002000000}" name="Naam bedrijf of leverancier" dataDxfId="67" totalsRowDxfId="66"/>
    <tableColumn id="3" xr3:uid="{00000000-0010-0000-0400-000003000000}" name="Product / dienst" dataDxfId="65" totalsRowDxfId="64"/>
    <tableColumn id="4" xr3:uid="{00000000-0010-0000-0400-000004000000}" name="Aantal" dataDxfId="63" totalsRowDxfId="62"/>
    <tableColumn id="5" xr3:uid="{00000000-0010-0000-0400-000005000000}" name="Kosten per product / dienst" dataDxfId="61">
      <calculatedColumnFormula>IF(Loonkosten767810[[#This Row],[Product / dienst]]*Loonkosten767810[[#This Row],[Aantal]]=0,"",Loonkosten767810[[#This Row],[Product / dienst]]*Loonkosten767810[[#This Row],[Aantal]])</calculatedColumnFormula>
    </tableColumn>
    <tableColumn id="17" xr3:uid="{00000000-0010-0000-0400-000011000000}" name="Btw %" dataDxfId="60" totalsRowDxfId="59"/>
    <tableColumn id="15" xr3:uid="{00000000-0010-0000-0400-00000F000000}" name="Kosten totaal" dataDxfId="58" totalsRowDxfId="57">
      <calculatedColumnFormula>IFERROR(IF(Loonkosten767810[[#This Row],[Kosten per product / dienst]]*Loonkosten767810[[#This Row],[Aantal]]*(1+Loonkosten767810[[#This Row],[Btw %]])=0,"",Loonkosten767810[[#This Row],[Kosten per product / dienst]]*Loonkosten767810[[#This Row],[Aantal]]*(1+Loonkosten767810[[#This Row],[Btw %]])),"")</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5000000}" name="Loonkosten76781011" displayName="Loonkosten76781011" ref="A20:L25" totalsRowShown="0" headerRowDxfId="56" dataDxfId="55" totalsRowDxfId="54">
  <tableColumns count="12">
    <tableColumn id="8" xr3:uid="{00000000-0010-0000-0500-000008000000}" name="Kolom2" dataDxfId="53" totalsRowDxfId="52"/>
    <tableColumn id="9" xr3:uid="{00000000-0010-0000-0500-000009000000}" name="Kolom3" dataDxfId="51" totalsRowDxfId="50"/>
    <tableColumn id="1" xr3:uid="{00000000-0010-0000-0500-000001000000}" name="Activiteit (klik op de cel voor info en vul deze altijd in)" dataDxfId="49" totalsRowDxfId="48"/>
    <tableColumn id="2" xr3:uid="{00000000-0010-0000-0500-000002000000}" name="Apparaat of machine" dataDxfId="47" totalsRowDxfId="46"/>
    <tableColumn id="3" xr3:uid="{00000000-0010-0000-0500-000003000000}" name="Datum aanschaf" dataDxfId="45" totalsRowDxfId="44"/>
    <tableColumn id="4" xr3:uid="{00000000-0010-0000-0500-000004000000}" name="Aanschaf-waarde" dataDxfId="43" totalsRowDxfId="42"/>
    <tableColumn id="5" xr3:uid="{00000000-0010-0000-0500-000005000000}" name="Afschrijvingstermijn (jr)" dataDxfId="41"/>
    <tableColumn id="6" xr3:uid="{00000000-0010-0000-0500-000006000000}" name="Restwaarde" dataDxfId="40" totalsRowDxfId="39"/>
    <tableColumn id="17" xr3:uid="{00000000-0010-0000-0500-000011000000}" name="Afschr. per jaar" dataDxfId="38" totalsRowDxfId="37">
      <calculatedColumnFormula>IFERROR((Loonkosten76781011[[#This Row],[Aanschaf-waarde]]-Loonkosten76781011[[#This Row],[Restwaarde]])/Loonkosten76781011[[#This Row],[Afschrijvingstermijn (jr)]],"")</calculatedColumnFormula>
    </tableColumn>
    <tableColumn id="16" xr3:uid="{00000000-0010-0000-0500-000010000000}" name="Gebruik voor activiteit (mnd)" dataDxfId="36" totalsRowDxfId="35"/>
    <tableColumn id="15" xr3:uid="{00000000-0010-0000-0500-00000F000000}" name="Gebruik t.o.v. totaal (%)" dataDxfId="34" totalsRowDxfId="33" dataCellStyle="Procent"/>
    <tableColumn id="10" xr3:uid="{00000000-0010-0000-0500-00000A000000}" name="Kosten totaal" dataDxfId="32" totalsRowDxfId="31">
      <calculatedColumnFormula>IFERROR((Loonkosten76781011[[#This Row],[Afschr. per jaar]]/100)*Loonkosten76781011[[#This Row],[Gebruik voor activiteit (mnd)]]*Loonkosten76781011[[#This Row],[Gebruik t.o.v. totaal (%)]],"")</calculatedColumnFormula>
    </tableColumn>
  </tableColumns>
  <tableStyleInfo name="TableStyleMedium9"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on">
  <a:themeElements>
    <a:clrScheme name="Aangepast 1">
      <a:dk1>
        <a:sysClr val="windowText" lastClr="000000"/>
      </a:dk1>
      <a:lt1>
        <a:sysClr val="window" lastClr="FFFFFF"/>
      </a:lt1>
      <a:dk2>
        <a:srgbClr val="862633"/>
      </a:dk2>
      <a:lt2>
        <a:srgbClr val="EEECE1"/>
      </a:lt2>
      <a:accent1>
        <a:srgbClr val="0085CA"/>
      </a:accent1>
      <a:accent2>
        <a:srgbClr val="666666"/>
      </a:accent2>
      <a:accent3>
        <a:srgbClr val="E5E5E5"/>
      </a:accent3>
      <a:accent4>
        <a:srgbClr val="004B87"/>
      </a:accent4>
      <a:accent5>
        <a:srgbClr val="009CDE"/>
      </a:accent5>
      <a:accent6>
        <a:srgbClr val="62B5E5"/>
      </a:accent6>
      <a:hlink>
        <a:srgbClr val="0000FF"/>
      </a:hlink>
      <a:folHlink>
        <a:srgbClr val="800080"/>
      </a:folHlink>
    </a:clrScheme>
    <a:fontScheme name="Ion">
      <a:majorFont>
        <a:latin typeface="Century Gothic" panose="020B050202020202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B050202020202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on">
      <a:fillStyleLst>
        <a:solidFill>
          <a:schemeClr val="phClr"/>
        </a:solidFill>
        <a:gradFill rotWithShape="1">
          <a:gsLst>
            <a:gs pos="0">
              <a:schemeClr val="phClr">
                <a:tint val="64000"/>
                <a:lumMod val="118000"/>
              </a:schemeClr>
            </a:gs>
            <a:gs pos="100000">
              <a:schemeClr val="phClr">
                <a:tint val="92000"/>
                <a:alpha val="100000"/>
                <a:lumMod val="110000"/>
              </a:schemeClr>
            </a:gs>
          </a:gsLst>
          <a:lin ang="5400000" scaled="0"/>
        </a:gradFill>
        <a:gradFill rotWithShape="1">
          <a:gsLst>
            <a:gs pos="0">
              <a:schemeClr val="phClr">
                <a:tint val="98000"/>
                <a:lumMod val="114000"/>
              </a:schemeClr>
            </a:gs>
            <a:gs pos="100000">
              <a:schemeClr val="phClr">
                <a:shade val="90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8575" cap="rnd" cmpd="sng"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63500" dist="38100" dir="5400000" rotWithShape="0">
              <a:srgbClr val="000000">
                <a:alpha val="60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7000"/>
                <a:hueMod val="88000"/>
                <a:satMod val="130000"/>
                <a:lumMod val="124000"/>
              </a:schemeClr>
            </a:gs>
            <a:gs pos="100000">
              <a:schemeClr val="phClr">
                <a:tint val="96000"/>
                <a:shade val="88000"/>
                <a:hueMod val="108000"/>
                <a:satMod val="164000"/>
                <a:lumMod val="76000"/>
              </a:schemeClr>
            </a:gs>
          </a:gsLst>
          <a:path path="circle">
            <a:fillToRect l="45000" t="65000" r="125000" b="100000"/>
          </a:path>
        </a:gradFill>
        <a:blipFill rotWithShape="1">
          <a:blip xmlns:r="http://schemas.openxmlformats.org/officeDocument/2006/relationships" r:embed="rId1">
            <a:duotone>
              <a:schemeClr val="phClr">
                <a:shade val="69000"/>
                <a:hueMod val="108000"/>
                <a:satMod val="164000"/>
                <a:lumMod val="74000"/>
              </a:schemeClr>
              <a:schemeClr val="phClr">
                <a:tint val="96000"/>
                <a:hueMod val="88000"/>
                <a:satMod val="140000"/>
                <a:lumMod val="132000"/>
              </a:schemeClr>
            </a:duotone>
          </a:blip>
          <a:stretch/>
        </a:blipFill>
      </a:bgFillStyleLst>
    </a:fmtScheme>
  </a:themeElements>
  <a:objectDefaults/>
  <a:extraClrSchemeLst/>
  <a:extLst>
    <a:ext uri="{05A4C25C-085E-4340-85A3-A5531E510DB2}">
      <thm15:themeFamily xmlns:thm15="http://schemas.microsoft.com/office/thememl/2012/main" name="Ion" id="{B8441ADB-2E43-4AF7-B97A-BD870242C6A8}" vid="{292E63A9-BB86-4E3D-B92A-7223C6510D2E}"/>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N71"/>
  <sheetViews>
    <sheetView showGridLines="0" tabSelected="1" zoomScaleNormal="100" zoomScaleSheetLayoutView="90" workbookViewId="0">
      <selection activeCell="E11" sqref="E11:I11"/>
    </sheetView>
  </sheetViews>
  <sheetFormatPr defaultColWidth="0" defaultRowHeight="12" zeroHeight="1" x14ac:dyDescent="0.25"/>
  <cols>
    <col min="1" max="2" width="2.875" style="63" customWidth="1"/>
    <col min="3" max="3" width="12.875" style="63" customWidth="1"/>
    <col min="4" max="4" width="57.125" style="63" customWidth="1"/>
    <col min="5" max="7" width="9" style="63" customWidth="1"/>
    <col min="8" max="9" width="8" style="63" customWidth="1"/>
    <col min="10" max="10" width="5.75" style="63" customWidth="1"/>
    <col min="11" max="14" width="15.75" style="63" hidden="1" customWidth="1"/>
    <col min="15" max="16384" width="9.125" style="63" hidden="1"/>
  </cols>
  <sheetData>
    <row r="1" spans="3:9" x14ac:dyDescent="0.25"/>
    <row r="2" spans="3:9" x14ac:dyDescent="0.25"/>
    <row r="3" spans="3:9" x14ac:dyDescent="0.25">
      <c r="C3" s="64"/>
    </row>
    <row r="4" spans="3:9" x14ac:dyDescent="0.25">
      <c r="C4" s="65"/>
    </row>
    <row r="5" spans="3:9" x14ac:dyDescent="0.25">
      <c r="C5" s="66"/>
    </row>
    <row r="6" spans="3:9" x14ac:dyDescent="0.25"/>
    <row r="7" spans="3:9" ht="14.4" x14ac:dyDescent="0.3">
      <c r="C7" s="83" t="s">
        <v>112</v>
      </c>
    </row>
    <row r="8" spans="3:9" x14ac:dyDescent="0.25"/>
    <row r="9" spans="3:9" s="67" customFormat="1" ht="14.4" x14ac:dyDescent="0.2">
      <c r="C9" s="62" t="s">
        <v>3</v>
      </c>
    </row>
    <row r="10" spans="3:9" ht="8.25" customHeight="1" thickBot="1" x14ac:dyDescent="0.3"/>
    <row r="11" spans="3:9" ht="12.6" thickBot="1" x14ac:dyDescent="0.3">
      <c r="C11" s="221" t="s">
        <v>1</v>
      </c>
      <c r="D11" s="221"/>
      <c r="E11" s="222"/>
      <c r="F11" s="223"/>
      <c r="G11" s="223"/>
      <c r="H11" s="223"/>
      <c r="I11" s="224"/>
    </row>
    <row r="12" spans="3:9" ht="8.25" customHeight="1" thickBot="1" x14ac:dyDescent="0.3"/>
    <row r="13" spans="3:9" ht="12.6" thickBot="1" x14ac:dyDescent="0.3">
      <c r="C13" s="221" t="s">
        <v>2</v>
      </c>
      <c r="D13" s="221"/>
      <c r="E13" s="222"/>
      <c r="F13" s="223"/>
      <c r="G13" s="223"/>
      <c r="H13" s="223"/>
      <c r="I13" s="224"/>
    </row>
    <row r="14" spans="3:9" ht="8.25" customHeight="1" thickBot="1" x14ac:dyDescent="0.3"/>
    <row r="15" spans="3:9" ht="12.6" thickBot="1" x14ac:dyDescent="0.3">
      <c r="C15" s="221" t="s">
        <v>104</v>
      </c>
      <c r="D15" s="221"/>
      <c r="E15" s="234"/>
      <c r="F15" s="235"/>
      <c r="G15" s="235"/>
      <c r="H15" s="235"/>
      <c r="I15" s="236"/>
    </row>
    <row r="16" spans="3:9" ht="16.5" customHeight="1" x14ac:dyDescent="0.25"/>
    <row r="17" spans="1:10" s="67" customFormat="1" ht="14.4" x14ac:dyDescent="0.2">
      <c r="C17" s="62" t="s">
        <v>18</v>
      </c>
    </row>
    <row r="18" spans="1:10" s="67" customFormat="1" ht="36" customHeight="1" x14ac:dyDescent="0.2">
      <c r="C18" s="220" t="s">
        <v>76</v>
      </c>
      <c r="D18" s="220"/>
      <c r="E18" s="220"/>
      <c r="F18" s="220"/>
      <c r="G18" s="220"/>
    </row>
    <row r="19" spans="1:10" ht="25.5" customHeight="1" thickBot="1" x14ac:dyDescent="0.3">
      <c r="B19" s="69" t="s">
        <v>50</v>
      </c>
      <c r="C19" s="70" t="s">
        <v>15</v>
      </c>
      <c r="D19" s="71" t="s">
        <v>0</v>
      </c>
      <c r="E19" s="72"/>
      <c r="F19" s="73"/>
      <c r="G19" s="73"/>
      <c r="H19" s="69" t="s">
        <v>25</v>
      </c>
      <c r="I19" s="69" t="s">
        <v>32</v>
      </c>
      <c r="J19" s="69" t="s">
        <v>33</v>
      </c>
    </row>
    <row r="20" spans="1:10" s="74" customFormat="1" ht="21" customHeight="1" x14ac:dyDescent="0.25">
      <c r="B20" s="75"/>
      <c r="C20" s="76" t="str">
        <f>IF(D20&lt;&gt;"",1,"")</f>
        <v/>
      </c>
      <c r="D20" s="237"/>
      <c r="E20" s="237"/>
      <c r="F20" s="237"/>
      <c r="G20" s="237"/>
      <c r="H20" s="77" t="str">
        <f>C20</f>
        <v/>
      </c>
      <c r="I20" s="78"/>
      <c r="J20" s="75"/>
    </row>
    <row r="21" spans="1:10" s="74" customFormat="1" ht="21" customHeight="1" x14ac:dyDescent="0.25">
      <c r="A21" s="75"/>
      <c r="B21" s="75"/>
      <c r="C21" s="76" t="str">
        <f>IF(D21&lt;&gt;"",2,"")</f>
        <v/>
      </c>
      <c r="D21" s="238"/>
      <c r="E21" s="238"/>
      <c r="F21" s="238"/>
      <c r="G21" s="238"/>
      <c r="H21" s="77" t="str">
        <f t="shared" ref="H21:H29" si="0">C21</f>
        <v/>
      </c>
      <c r="I21" s="78"/>
      <c r="J21" s="75"/>
    </row>
    <row r="22" spans="1:10" s="74" customFormat="1" ht="21" customHeight="1" x14ac:dyDescent="0.25">
      <c r="A22" s="75"/>
      <c r="B22" s="75"/>
      <c r="C22" s="76" t="str">
        <f>IF(D22&lt;&gt;"",3,"")</f>
        <v/>
      </c>
      <c r="D22" s="238"/>
      <c r="E22" s="238"/>
      <c r="F22" s="238"/>
      <c r="G22" s="238"/>
      <c r="H22" s="77" t="str">
        <f t="shared" si="0"/>
        <v/>
      </c>
      <c r="I22" s="78"/>
      <c r="J22" s="75"/>
    </row>
    <row r="23" spans="1:10" s="74" customFormat="1" ht="21" customHeight="1" x14ac:dyDescent="0.25">
      <c r="A23" s="75"/>
      <c r="B23" s="75"/>
      <c r="C23" s="76" t="str">
        <f>IF(D23&lt;&gt;"",4,"")</f>
        <v/>
      </c>
      <c r="D23" s="238"/>
      <c r="E23" s="238"/>
      <c r="F23" s="238"/>
      <c r="G23" s="238"/>
      <c r="H23" s="77" t="str">
        <f t="shared" si="0"/>
        <v/>
      </c>
      <c r="I23" s="78"/>
      <c r="J23" s="75"/>
    </row>
    <row r="24" spans="1:10" s="74" customFormat="1" ht="21" customHeight="1" x14ac:dyDescent="0.25">
      <c r="A24" s="75"/>
      <c r="B24" s="75"/>
      <c r="C24" s="76" t="str">
        <f>IF(D24&lt;&gt;"",5,"")</f>
        <v/>
      </c>
      <c r="D24" s="79"/>
      <c r="E24" s="79"/>
      <c r="F24" s="79"/>
      <c r="G24" s="79"/>
      <c r="H24" s="77"/>
      <c r="I24" s="78"/>
      <c r="J24" s="75"/>
    </row>
    <row r="25" spans="1:10" s="74" customFormat="1" ht="21" customHeight="1" x14ac:dyDescent="0.25">
      <c r="A25" s="75"/>
      <c r="B25" s="75"/>
      <c r="C25" s="76" t="str">
        <f>IF(D25&lt;&gt;"",6,"")</f>
        <v/>
      </c>
      <c r="D25" s="79"/>
      <c r="E25" s="79"/>
      <c r="F25" s="79"/>
      <c r="G25" s="79"/>
      <c r="H25" s="77"/>
      <c r="I25" s="78"/>
      <c r="J25" s="75"/>
    </row>
    <row r="26" spans="1:10" s="74" customFormat="1" ht="21" customHeight="1" x14ac:dyDescent="0.25">
      <c r="A26" s="75"/>
      <c r="B26" s="75"/>
      <c r="C26" s="76" t="str">
        <f>IF(D26&lt;&gt;"",7,"")</f>
        <v/>
      </c>
      <c r="D26" s="79"/>
      <c r="E26" s="79"/>
      <c r="F26" s="79"/>
      <c r="G26" s="79"/>
      <c r="H26" s="77"/>
      <c r="I26" s="78"/>
      <c r="J26" s="75"/>
    </row>
    <row r="27" spans="1:10" s="74" customFormat="1" ht="21" customHeight="1" x14ac:dyDescent="0.25">
      <c r="A27" s="75"/>
      <c r="B27" s="75"/>
      <c r="C27" s="76" t="str">
        <f>IF(D27&lt;&gt;"",8,"")</f>
        <v/>
      </c>
      <c r="D27" s="79"/>
      <c r="E27" s="79"/>
      <c r="F27" s="79"/>
      <c r="G27" s="79"/>
      <c r="H27" s="77"/>
      <c r="I27" s="78"/>
      <c r="J27" s="75"/>
    </row>
    <row r="28" spans="1:10" s="74" customFormat="1" ht="21" customHeight="1" x14ac:dyDescent="0.25">
      <c r="A28" s="75"/>
      <c r="B28" s="75"/>
      <c r="C28" s="76" t="str">
        <f>IF(D28&lt;&gt;"",9,"")</f>
        <v/>
      </c>
      <c r="D28" s="79"/>
      <c r="E28" s="79"/>
      <c r="F28" s="79"/>
      <c r="G28" s="79"/>
      <c r="H28" s="77"/>
      <c r="I28" s="78"/>
      <c r="J28" s="75"/>
    </row>
    <row r="29" spans="1:10" s="74" customFormat="1" ht="21" customHeight="1" x14ac:dyDescent="0.25">
      <c r="A29" s="75"/>
      <c r="B29" s="75"/>
      <c r="C29" s="76" t="str">
        <f>IF(D29&lt;&gt;"",10,"")</f>
        <v/>
      </c>
      <c r="D29" s="239"/>
      <c r="E29" s="239"/>
      <c r="F29" s="239"/>
      <c r="G29" s="239"/>
      <c r="H29" s="77" t="str">
        <f t="shared" si="0"/>
        <v/>
      </c>
      <c r="I29" s="78"/>
      <c r="J29" s="75"/>
    </row>
    <row r="30" spans="1:10" ht="22.2" customHeight="1" x14ac:dyDescent="0.25"/>
    <row r="31" spans="1:10" ht="12" customHeight="1" x14ac:dyDescent="0.25">
      <c r="C31" s="62" t="s">
        <v>105</v>
      </c>
    </row>
    <row r="32" spans="1:10" ht="12" customHeight="1" thickBot="1" x14ac:dyDescent="0.3">
      <c r="C32" s="60" t="s">
        <v>68</v>
      </c>
    </row>
    <row r="33" spans="3:9" x14ac:dyDescent="0.25">
      <c r="C33" s="225"/>
      <c r="D33" s="226"/>
      <c r="E33" s="226"/>
      <c r="F33" s="226"/>
      <c r="G33" s="226"/>
      <c r="H33" s="226"/>
      <c r="I33" s="227"/>
    </row>
    <row r="34" spans="3:9" x14ac:dyDescent="0.25">
      <c r="C34" s="228"/>
      <c r="D34" s="229"/>
      <c r="E34" s="229"/>
      <c r="F34" s="229"/>
      <c r="G34" s="229"/>
      <c r="H34" s="229"/>
      <c r="I34" s="230"/>
    </row>
    <row r="35" spans="3:9" x14ac:dyDescent="0.25">
      <c r="C35" s="228"/>
      <c r="D35" s="229"/>
      <c r="E35" s="229"/>
      <c r="F35" s="229"/>
      <c r="G35" s="229"/>
      <c r="H35" s="229"/>
      <c r="I35" s="230"/>
    </row>
    <row r="36" spans="3:9" x14ac:dyDescent="0.25">
      <c r="C36" s="228"/>
      <c r="D36" s="229"/>
      <c r="E36" s="229"/>
      <c r="F36" s="229"/>
      <c r="G36" s="229"/>
      <c r="H36" s="229"/>
      <c r="I36" s="230"/>
    </row>
    <row r="37" spans="3:9" x14ac:dyDescent="0.25">
      <c r="C37" s="228"/>
      <c r="D37" s="229"/>
      <c r="E37" s="229"/>
      <c r="F37" s="229"/>
      <c r="G37" s="229"/>
      <c r="H37" s="229"/>
      <c r="I37" s="230"/>
    </row>
    <row r="38" spans="3:9" ht="12.6" thickBot="1" x14ac:dyDescent="0.3">
      <c r="C38" s="231"/>
      <c r="D38" s="232"/>
      <c r="E38" s="232"/>
      <c r="F38" s="232"/>
      <c r="G38" s="232"/>
      <c r="H38" s="232"/>
      <c r="I38" s="233"/>
    </row>
    <row r="39" spans="3:9" ht="22.2" customHeight="1" x14ac:dyDescent="0.25"/>
    <row r="40" spans="3:9" ht="12" customHeight="1" x14ac:dyDescent="0.3">
      <c r="C40" s="165" t="s">
        <v>20</v>
      </c>
      <c r="D40" s="80"/>
      <c r="E40" s="80"/>
      <c r="F40" s="80"/>
      <c r="G40" s="80"/>
    </row>
    <row r="41" spans="3:9" ht="12" customHeight="1" x14ac:dyDescent="0.25">
      <c r="C41" s="220" t="s">
        <v>57</v>
      </c>
      <c r="D41" s="220"/>
      <c r="E41" s="220"/>
      <c r="F41" s="61"/>
      <c r="G41" s="61"/>
      <c r="H41" s="61"/>
      <c r="I41" s="61"/>
    </row>
    <row r="42" spans="3:9" ht="12" customHeight="1" x14ac:dyDescent="0.25">
      <c r="C42" s="220"/>
      <c r="D42" s="220"/>
      <c r="E42" s="220"/>
      <c r="F42" s="61"/>
      <c r="G42" s="61"/>
      <c r="H42" s="61"/>
      <c r="I42" s="61"/>
    </row>
    <row r="43" spans="3:9" ht="12" customHeight="1" x14ac:dyDescent="0.25">
      <c r="C43" s="220"/>
      <c r="D43" s="220"/>
      <c r="E43" s="220"/>
    </row>
    <row r="44" spans="3:9" ht="12" customHeight="1" x14ac:dyDescent="0.25">
      <c r="C44" s="220"/>
      <c r="D44" s="220"/>
      <c r="E44" s="220"/>
    </row>
    <row r="45" spans="3:9" x14ac:dyDescent="0.25"/>
    <row r="46" spans="3:9" x14ac:dyDescent="0.25"/>
    <row r="47" spans="3:9" x14ac:dyDescent="0.25"/>
    <row r="48" spans="3:9" x14ac:dyDescent="0.25"/>
    <row r="49" spans="3:9" x14ac:dyDescent="0.25"/>
    <row r="50" spans="3:9" x14ac:dyDescent="0.25"/>
    <row r="51" spans="3:9" x14ac:dyDescent="0.25"/>
    <row r="52" spans="3:9" x14ac:dyDescent="0.25"/>
    <row r="53" spans="3:9" x14ac:dyDescent="0.25"/>
    <row r="54" spans="3:9" x14ac:dyDescent="0.25"/>
    <row r="55" spans="3:9" x14ac:dyDescent="0.25"/>
    <row r="56" spans="3:9" x14ac:dyDescent="0.25"/>
    <row r="57" spans="3:9" x14ac:dyDescent="0.25"/>
    <row r="58" spans="3:9" x14ac:dyDescent="0.25"/>
    <row r="59" spans="3:9" x14ac:dyDescent="0.25"/>
    <row r="60" spans="3:9" x14ac:dyDescent="0.25"/>
    <row r="61" spans="3:9" x14ac:dyDescent="0.25"/>
    <row r="62" spans="3:9" x14ac:dyDescent="0.25"/>
    <row r="63" spans="3:9" ht="12.6" thickBot="1" x14ac:dyDescent="0.3"/>
    <row r="64" spans="3:9" s="67" customFormat="1" ht="18" customHeight="1" x14ac:dyDescent="0.2">
      <c r="C64" s="81"/>
      <c r="D64" s="82"/>
      <c r="E64" s="82"/>
      <c r="F64" s="219" t="s">
        <v>110</v>
      </c>
      <c r="G64" s="219"/>
      <c r="H64" s="219"/>
      <c r="I64" s="219"/>
    </row>
    <row r="65" x14ac:dyDescent="0.25"/>
    <row r="66" x14ac:dyDescent="0.25"/>
    <row r="67" x14ac:dyDescent="0.25"/>
    <row r="68" x14ac:dyDescent="0.25"/>
    <row r="69" x14ac:dyDescent="0.25"/>
    <row r="70" x14ac:dyDescent="0.25"/>
    <row r="71" x14ac:dyDescent="0.25"/>
  </sheetData>
  <sheetProtection formatCells="0" formatRows="0" insertColumns="0" insertRows="0" insertHyperlinks="0" deleteRows="0" sort="0" autoFilter="0" pivotTables="0"/>
  <mergeCells count="15">
    <mergeCell ref="F64:I64"/>
    <mergeCell ref="C41:E44"/>
    <mergeCell ref="C15:D15"/>
    <mergeCell ref="E11:I11"/>
    <mergeCell ref="E13:I13"/>
    <mergeCell ref="C33:I38"/>
    <mergeCell ref="C11:D11"/>
    <mergeCell ref="C13:D13"/>
    <mergeCell ref="E15:I15"/>
    <mergeCell ref="D20:G20"/>
    <mergeCell ref="D21:G21"/>
    <mergeCell ref="D22:G22"/>
    <mergeCell ref="D23:G23"/>
    <mergeCell ref="D29:G29"/>
    <mergeCell ref="C18:G18"/>
  </mergeCells>
  <dataValidations count="6">
    <dataValidation type="textLength" operator="lessThan" allowBlank="1" showInputMessage="1" showErrorMessage="1" errorTitle="Te veel tekens" error="U hebt meer dan 2500 tekens gebruikt. Kort de omschrijving/opmerking in." sqref="C33:I38" xr:uid="{00000000-0002-0000-0000-000000000000}">
      <formula1>2500</formula1>
    </dataValidation>
    <dataValidation type="list" allowBlank="1" showInputMessage="1" showErrorMessage="1" errorTitle="Geen geldige waarde" error="Selecteer een antwoord uit de lijst door op het pijltje te klikken." promptTitle="Kunt u Btw terugvragen?" prompt="Ja: _x000a_- De Btw is GEEN kostenpost voor u._x000a_- U kunt die kosten NIET opvoeren voor dit project._x000a_- Geef alle bedragen op EXCL. Btw._x000a__x000a_Nee/deels:_x000a_- De Btw is WEL een kostenpost voor u._x000a_- U kunt die kosten opvoeren door het Btw percentage te kiezen._x000a_" sqref="E15" xr:uid="{00000000-0002-0000-0000-000001000000}">
      <formula1>"Ja,Nee,Deels"</formula1>
    </dataValidation>
    <dataValidation type="custom" allowBlank="1" showInputMessage="1" showErrorMessage="1" error="Hier a.u.b. geen wijzigingen" sqref="J15:P17 J13:P13 J11:P11 I20:P31 E16:I17 C30:H31 E14:P14 E12:P12 D32:P32 H18:P19 B19:B20 J33:P98 A1:B18 E1:P10 F65:I98 F39:I63 C39:E98 A21:B98 D1:D17 C1:C6 C8:C17" xr:uid="{00000000-0002-0000-0000-000002000000}">
      <formula1>FALSE</formula1>
    </dataValidation>
    <dataValidation allowBlank="1" showInputMessage="1" showErrorMessage="1" error="Hier a.u.b. geen wijzigingen" sqref="C18 C32 F64:I64 C7" xr:uid="{00000000-0002-0000-0000-000003000000}"/>
    <dataValidation allowBlank="1" showInputMessage="1" showErrorMessage="1" error="A.u.b. niets wijzigen in de grijze cellen." sqref="E19:G19 C19 D19:D29" xr:uid="{00000000-0002-0000-0000-000004000000}"/>
    <dataValidation type="custom" allowBlank="1" showInputMessage="1" showErrorMessage="1" error="A.u.b. niets wijzigen in de grijze cellen." sqref="H20:H29 C20:C29" xr:uid="{00000000-0002-0000-0000-000005000000}">
      <formula1>FALSE</formula1>
    </dataValidation>
  </dataValidations>
  <pageMargins left="0.7" right="0.7" top="0.75" bottom="0.75" header="0.3" footer="0.3"/>
  <pageSetup paperSize="9" fitToHeight="0" orientation="landscape" r:id="rId1"/>
  <rowBreaks count="1" manualBreakCount="1">
    <brk id="29" max="16383" man="1"/>
  </rowBreaks>
  <ignoredErrors>
    <ignoredError sqref="H19 I19:J19 B19" listDataValidation="1"/>
    <ignoredError sqref="C20:C29"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2">
    <pageSetUpPr fitToPage="1"/>
  </sheetPr>
  <dimension ref="A1:R76"/>
  <sheetViews>
    <sheetView showGridLines="0" zoomScaleNormal="100" workbookViewId="0">
      <selection activeCell="C13" sqref="C13"/>
    </sheetView>
  </sheetViews>
  <sheetFormatPr defaultColWidth="9.125" defaultRowHeight="0" customHeight="1" zeroHeight="1" x14ac:dyDescent="0.25"/>
  <cols>
    <col min="1" max="2" width="2.875" style="63" customWidth="1"/>
    <col min="3" max="3" width="11.75" style="89" customWidth="1"/>
    <col min="4" max="6" width="12.125" style="89" customWidth="1"/>
    <col min="7" max="8" width="11.75" style="89" customWidth="1"/>
    <col min="9" max="9" width="11.625" style="89" customWidth="1"/>
    <col min="10" max="10" width="11.25" style="89" customWidth="1"/>
    <col min="11" max="11" width="11.125" style="89" customWidth="1"/>
    <col min="12" max="12" width="13.25" style="89" customWidth="1"/>
    <col min="13" max="13" width="13.375" style="89" customWidth="1"/>
    <col min="14" max="14" width="12.875" style="89" customWidth="1"/>
    <col min="15" max="15" width="42.625" style="63" customWidth="1"/>
    <col min="16" max="16" width="13.375" style="63" customWidth="1"/>
    <col min="17" max="17" width="2.625" style="63" customWidth="1"/>
    <col min="18" max="18" width="3" style="63" customWidth="1"/>
    <col min="19" max="20" width="15.75" style="90" customWidth="1"/>
    <col min="21" max="21" width="9.125" style="90" customWidth="1"/>
    <col min="22" max="16384" width="9.125" style="90"/>
  </cols>
  <sheetData>
    <row r="1" spans="1:18" ht="12" x14ac:dyDescent="0.25">
      <c r="R1" s="90"/>
    </row>
    <row r="2" spans="1:18" ht="12" x14ac:dyDescent="0.25">
      <c r="R2" s="90"/>
    </row>
    <row r="3" spans="1:18" ht="12" x14ac:dyDescent="0.25">
      <c r="C3" s="91"/>
      <c r="D3" s="91"/>
      <c r="E3" s="91"/>
      <c r="F3" s="91"/>
      <c r="G3" s="91"/>
      <c r="H3" s="91"/>
      <c r="R3" s="90"/>
    </row>
    <row r="4" spans="1:18" ht="12" x14ac:dyDescent="0.25">
      <c r="C4" s="92"/>
      <c r="D4" s="92"/>
      <c r="E4" s="92"/>
      <c r="F4" s="92"/>
      <c r="G4" s="92"/>
      <c r="H4" s="92"/>
      <c r="R4" s="90"/>
    </row>
    <row r="5" spans="1:18" ht="12" x14ac:dyDescent="0.25">
      <c r="C5" s="93"/>
      <c r="D5" s="93"/>
      <c r="E5" s="93"/>
      <c r="F5" s="93"/>
      <c r="G5" s="93"/>
      <c r="H5" s="93"/>
      <c r="R5" s="90"/>
    </row>
    <row r="6" spans="1:18" ht="12" customHeight="1" x14ac:dyDescent="0.25">
      <c r="R6" s="90"/>
    </row>
    <row r="7" spans="1:18" ht="12" customHeight="1" x14ac:dyDescent="0.3">
      <c r="C7" s="134" t="s">
        <v>113</v>
      </c>
      <c r="D7" s="94"/>
      <c r="E7" s="94"/>
      <c r="F7" s="94"/>
      <c r="G7" s="94"/>
      <c r="H7" s="94"/>
      <c r="R7" s="90"/>
    </row>
    <row r="8" spans="1:18" ht="12" customHeight="1" x14ac:dyDescent="0.25">
      <c r="C8" s="84" t="s">
        <v>53</v>
      </c>
      <c r="D8" s="94"/>
      <c r="E8" s="94"/>
      <c r="F8" s="94"/>
      <c r="G8" s="94"/>
      <c r="H8" s="94"/>
      <c r="R8" s="90"/>
    </row>
    <row r="9" spans="1:18" ht="12" x14ac:dyDescent="0.25">
      <c r="C9" s="68"/>
      <c r="D9" s="67"/>
      <c r="R9" s="90"/>
    </row>
    <row r="10" spans="1:18" ht="13.8" x14ac:dyDescent="0.3">
      <c r="C10" s="95" t="s">
        <v>58</v>
      </c>
      <c r="D10" s="95"/>
      <c r="E10" s="95"/>
      <c r="F10" s="95"/>
      <c r="L10" s="207" t="s">
        <v>67</v>
      </c>
      <c r="M10" s="97"/>
      <c r="N10" s="98"/>
      <c r="R10" s="90"/>
    </row>
    <row r="11" spans="1:18" s="101" customFormat="1" ht="7.5" customHeight="1" x14ac:dyDescent="0.2">
      <c r="A11" s="67"/>
      <c r="B11" s="67"/>
      <c r="C11" s="99"/>
      <c r="D11" s="99"/>
      <c r="E11" s="99"/>
      <c r="F11" s="99"/>
      <c r="G11" s="99"/>
      <c r="H11" s="99"/>
      <c r="I11" s="100"/>
      <c r="J11" s="100"/>
      <c r="K11" s="100"/>
      <c r="L11" s="100"/>
      <c r="M11" s="100"/>
      <c r="N11" s="100"/>
      <c r="O11" s="67"/>
      <c r="P11" s="67"/>
      <c r="Q11" s="67"/>
    </row>
    <row r="12" spans="1:18" ht="75" customHeight="1" x14ac:dyDescent="0.25">
      <c r="A12" s="102" t="s">
        <v>32</v>
      </c>
      <c r="B12" s="102" t="s">
        <v>33</v>
      </c>
      <c r="C12" s="103" t="s">
        <v>107</v>
      </c>
      <c r="D12" s="103" t="s">
        <v>108</v>
      </c>
      <c r="E12" s="103" t="s">
        <v>30</v>
      </c>
      <c r="F12" s="103" t="s">
        <v>90</v>
      </c>
      <c r="G12" s="103" t="s">
        <v>28</v>
      </c>
      <c r="H12" s="103" t="s">
        <v>74</v>
      </c>
      <c r="I12" s="103" t="s">
        <v>99</v>
      </c>
      <c r="J12" s="103" t="s">
        <v>98</v>
      </c>
      <c r="K12" s="103" t="s">
        <v>31</v>
      </c>
      <c r="L12" s="103" t="s">
        <v>91</v>
      </c>
      <c r="M12" s="103" t="s">
        <v>92</v>
      </c>
      <c r="N12" s="103" t="s">
        <v>100</v>
      </c>
      <c r="O12" s="103" t="s">
        <v>116</v>
      </c>
      <c r="Q12" s="102"/>
      <c r="R12" s="90"/>
    </row>
    <row r="13" spans="1:18" ht="22.5" customHeight="1" x14ac:dyDescent="0.25">
      <c r="A13" s="104"/>
      <c r="B13" s="104"/>
      <c r="C13" s="105"/>
      <c r="D13" s="106"/>
      <c r="E13" s="106"/>
      <c r="F13" s="107"/>
      <c r="G13" s="108"/>
      <c r="H13" s="108"/>
      <c r="I13" s="109" t="str">
        <f t="shared" ref="I13:I18" si="0">IF(F13="","",(F13/1600)*1.2)</f>
        <v/>
      </c>
      <c r="J13" s="110" t="str">
        <f>IF(I13="","",IFERROR(IF(Loonkosten[[#This Row],[Loonkostensoort (klik op de cel voor info)]] = "Var. Loonk. + Opslag",IF(Loonkosten[[#This Row],[Berekend uurtarief directe loonkosten incl. overhead]]&gt;111.6,111.6,Loonkosten[[#This Row],[Berekend uurtarief directe loonkosten incl. overhead]]),""),""))</f>
        <v/>
      </c>
      <c r="K13" s="111" t="str">
        <f t="shared" ref="K13:K18" si="1">IF(D13="Vaste loonkosten",60,"")</f>
        <v/>
      </c>
      <c r="L13" s="112"/>
      <c r="M13" s="113" t="str">
        <f>IFERROR(IF(IF(Loonkosten[[#This Row],[Loonkostensoort (klik op de cel voor info)]]="Vaste loonkosten",Loonkosten[[#This Row],[Uurtarief vaste loon- kosten]],IF(Loonkosten[[#This Row],[Loonkostensoort (klik op de cel voor info)]]="Var. Loonk. + Opslag",Loonkosten[[#This Row],[Te hanteren uurtarief directe loonkosten incl overhead]],#REF!))*Loonkosten[[#This Row],[Aantal uren]]=0,"",IF(Loonkosten[[#This Row],[Loonkostensoort (klik op de cel voor info)]]="Vaste loonkosten",Loonkosten[[#This Row],[Uurtarief vaste loon- kosten]],IF(Loonkosten[[#This Row],[Loonkostensoort (klik op de cel voor info)]]="Var. Loonk. + Opslag",Loonkosten[[#This Row],[Te hanteren uurtarief directe loonkosten incl overhead]],#REF!))*Loonkosten[[#This Row],[Aantal uren]]),"")</f>
        <v/>
      </c>
      <c r="N13" s="113" t="str">
        <f>IFERROR((Loonkosten[[#This Row],[Totale loonkosten                                       (uren * tarief)]]), "")</f>
        <v/>
      </c>
      <c r="O13" s="215"/>
      <c r="Q13" s="104"/>
      <c r="R13" s="90"/>
    </row>
    <row r="14" spans="1:18" ht="22.5" customHeight="1" x14ac:dyDescent="0.25">
      <c r="A14" s="104"/>
      <c r="B14" s="104"/>
      <c r="C14" s="105"/>
      <c r="D14" s="106"/>
      <c r="E14" s="114"/>
      <c r="F14" s="107"/>
      <c r="G14" s="108"/>
      <c r="H14" s="108"/>
      <c r="I14" s="109" t="str">
        <f t="shared" si="0"/>
        <v/>
      </c>
      <c r="J14" s="110" t="str">
        <f>IF(I14="","",IFERROR(IF(Loonkosten[[#This Row],[Loonkostensoort (klik op de cel voor info)]] = "Var. Loonk. + Opslag",IF(Loonkosten[[#This Row],[Berekend uurtarief directe loonkosten incl. overhead]]&gt;111.6,111.6,Loonkosten[[#This Row],[Berekend uurtarief directe loonkosten incl. overhead]]),""),""))</f>
        <v/>
      </c>
      <c r="K14" s="111" t="str">
        <f t="shared" si="1"/>
        <v/>
      </c>
      <c r="L14" s="112"/>
      <c r="M14" s="113" t="str">
        <f>IFERROR(IF(IF(Loonkosten[[#This Row],[Loonkostensoort (klik op de cel voor info)]]="Vaste loonkosten",Loonkosten[[#This Row],[Uurtarief vaste loon- kosten]],IF(Loonkosten[[#This Row],[Loonkostensoort (klik op de cel voor info)]]="Var. Loonk. + Opslag",Loonkosten[[#This Row],[Te hanteren uurtarief directe loonkosten incl overhead]],#REF!))*Loonkosten[[#This Row],[Aantal uren]]=0,"",IF(Loonkosten[[#This Row],[Loonkostensoort (klik op de cel voor info)]]="Vaste loonkosten",Loonkosten[[#This Row],[Uurtarief vaste loon- kosten]],IF(Loonkosten[[#This Row],[Loonkostensoort (klik op de cel voor info)]]="Var. Loonk. + Opslag",Loonkosten[[#This Row],[Te hanteren uurtarief directe loonkosten incl overhead]],#REF!))*Loonkosten[[#This Row],[Aantal uren]]),"")</f>
        <v/>
      </c>
      <c r="N14" s="113" t="str">
        <f>IFERROR((Loonkosten[[#This Row],[Totale loonkosten                                       (uren * tarief)]]), "")</f>
        <v/>
      </c>
      <c r="O14" s="215"/>
      <c r="Q14" s="104"/>
      <c r="R14" s="90"/>
    </row>
    <row r="15" spans="1:18" ht="22.5" customHeight="1" x14ac:dyDescent="0.25">
      <c r="A15" s="104"/>
      <c r="B15" s="104"/>
      <c r="C15" s="105"/>
      <c r="D15" s="106"/>
      <c r="E15" s="106"/>
      <c r="F15" s="107"/>
      <c r="G15" s="108"/>
      <c r="H15" s="108"/>
      <c r="I15" s="109" t="str">
        <f t="shared" si="0"/>
        <v/>
      </c>
      <c r="J15" s="110" t="str">
        <f>IF(I15="","",IFERROR(IF(Loonkosten[[#This Row],[Loonkostensoort (klik op de cel voor info)]] = "Var. Loonk. + Opslag",IF(Loonkosten[[#This Row],[Berekend uurtarief directe loonkosten incl. overhead]]&gt;111.6,111.6,Loonkosten[[#This Row],[Berekend uurtarief directe loonkosten incl. overhead]]),""),""))</f>
        <v/>
      </c>
      <c r="K15" s="111" t="str">
        <f t="shared" si="1"/>
        <v/>
      </c>
      <c r="L15" s="112"/>
      <c r="M15" s="113" t="str">
        <f>IFERROR(IF(IF(Loonkosten[[#This Row],[Loonkostensoort (klik op de cel voor info)]]="Vaste loonkosten",Loonkosten[[#This Row],[Uurtarief vaste loon- kosten]],IF(Loonkosten[[#This Row],[Loonkostensoort (klik op de cel voor info)]]="Var. Loonk. + Opslag",Loonkosten[[#This Row],[Te hanteren uurtarief directe loonkosten incl overhead]],#REF!))*Loonkosten[[#This Row],[Aantal uren]]=0,"",IF(Loonkosten[[#This Row],[Loonkostensoort (klik op de cel voor info)]]="Vaste loonkosten",Loonkosten[[#This Row],[Uurtarief vaste loon- kosten]],IF(Loonkosten[[#This Row],[Loonkostensoort (klik op de cel voor info)]]="Var. Loonk. + Opslag",Loonkosten[[#This Row],[Te hanteren uurtarief directe loonkosten incl overhead]],#REF!))*Loonkosten[[#This Row],[Aantal uren]]),"")</f>
        <v/>
      </c>
      <c r="N15" s="113" t="str">
        <f>IFERROR((Loonkosten[[#This Row],[Totale loonkosten                                       (uren * tarief)]]), "")</f>
        <v/>
      </c>
      <c r="O15" s="215"/>
      <c r="Q15" s="104"/>
      <c r="R15" s="90"/>
    </row>
    <row r="16" spans="1:18" ht="22.5" customHeight="1" x14ac:dyDescent="0.25">
      <c r="A16" s="104"/>
      <c r="B16" s="104"/>
      <c r="C16" s="105"/>
      <c r="D16" s="106"/>
      <c r="E16" s="106"/>
      <c r="F16" s="107"/>
      <c r="G16" s="108"/>
      <c r="H16" s="108"/>
      <c r="I16" s="109" t="str">
        <f>IF(F16="","",(F16/1600)*1.2)</f>
        <v/>
      </c>
      <c r="J16" s="115" t="str">
        <f>IF(I16="","",IFERROR(IF(Loonkosten[[#This Row],[Loonkostensoort (klik op de cel voor info)]] = "Var. Loonk. + Opslag",IF(Loonkosten[[#This Row],[Berekend uurtarief directe loonkosten incl. overhead]]&gt;111.6,111.6,Loonkosten[[#This Row],[Berekend uurtarief directe loonkosten incl. overhead]]),""),""))</f>
        <v/>
      </c>
      <c r="K16" s="111" t="str">
        <f>IF(D16="Vaste loonkosten",60,"")</f>
        <v/>
      </c>
      <c r="L16" s="112"/>
      <c r="M16" s="113" t="str">
        <f>IFERROR(IF(IF(Loonkosten[[#This Row],[Loonkostensoort (klik op de cel voor info)]]="Vaste loonkosten",Loonkosten[[#This Row],[Uurtarief vaste loon- kosten]],IF(Loonkosten[[#This Row],[Loonkostensoort (klik op de cel voor info)]]="Var. Loonk. + Opslag",Loonkosten[[#This Row],[Te hanteren uurtarief directe loonkosten incl overhead]],#REF!))*Loonkosten[[#This Row],[Aantal uren]]=0,"",IF(Loonkosten[[#This Row],[Loonkostensoort (klik op de cel voor info)]]="Vaste loonkosten",Loonkosten[[#This Row],[Uurtarief vaste loon- kosten]],IF(Loonkosten[[#This Row],[Loonkostensoort (klik op de cel voor info)]]="Var. Loonk. + Opslag",Loonkosten[[#This Row],[Te hanteren uurtarief directe loonkosten incl overhead]],#REF!))*Loonkosten[[#This Row],[Aantal uren]]),"")</f>
        <v/>
      </c>
      <c r="N16" s="116" t="str">
        <f>IFERROR((Loonkosten[[#This Row],[Totale loonkosten                                       (uren * tarief)]]), "")</f>
        <v/>
      </c>
      <c r="O16" s="215"/>
      <c r="Q16" s="104"/>
      <c r="R16" s="90"/>
    </row>
    <row r="17" spans="1:18" ht="22.5" customHeight="1" x14ac:dyDescent="0.25">
      <c r="A17" s="104"/>
      <c r="B17" s="104"/>
      <c r="C17" s="105"/>
      <c r="D17" s="106"/>
      <c r="E17" s="106"/>
      <c r="F17" s="117"/>
      <c r="G17" s="118"/>
      <c r="H17" s="108"/>
      <c r="I17" s="119" t="str">
        <f>IF(F17="","",(F17/1600)*1.2)</f>
        <v/>
      </c>
      <c r="J17" s="115" t="str">
        <f>IF(I17="","",IFERROR(IF(Loonkosten[[#This Row],[Loonkostensoort (klik op de cel voor info)]] = "Var. Loonk. + Opslag",IF(Loonkosten[[#This Row],[Berekend uurtarief directe loonkosten incl. overhead]]&gt;111.6,111.6,Loonkosten[[#This Row],[Berekend uurtarief directe loonkosten incl. overhead]]),""),""))</f>
        <v/>
      </c>
      <c r="K17" s="111" t="str">
        <f>IF(D17="Vaste loonkosten",60,"")</f>
        <v/>
      </c>
      <c r="L17" s="112"/>
      <c r="M17" s="113" t="str">
        <f>IFERROR(IF(IF(Loonkosten[[#This Row],[Loonkostensoort (klik op de cel voor info)]]="Vaste loonkosten",Loonkosten[[#This Row],[Uurtarief vaste loon- kosten]],IF(Loonkosten[[#This Row],[Loonkostensoort (klik op de cel voor info)]]="Var. Loonk. + Opslag",Loonkosten[[#This Row],[Te hanteren uurtarief directe loonkosten incl overhead]],#REF!))*Loonkosten[[#This Row],[Aantal uren]]=0,"",IF(Loonkosten[[#This Row],[Loonkostensoort (klik op de cel voor info)]]="Vaste loonkosten",Loonkosten[[#This Row],[Uurtarief vaste loon- kosten]],IF(Loonkosten[[#This Row],[Loonkostensoort (klik op de cel voor info)]]="Var. Loonk. + Opslag",Loonkosten[[#This Row],[Te hanteren uurtarief directe loonkosten incl overhead]],#REF!))*Loonkosten[[#This Row],[Aantal uren]]),"")</f>
        <v/>
      </c>
      <c r="N17" s="116" t="str">
        <f>IFERROR((Loonkosten[[#This Row],[Totale loonkosten                                       (uren * tarief)]]), "")</f>
        <v/>
      </c>
      <c r="O17" s="215"/>
      <c r="Q17" s="104"/>
      <c r="R17" s="90"/>
    </row>
    <row r="18" spans="1:18" ht="22.5" customHeight="1" thickBot="1" x14ac:dyDescent="0.3">
      <c r="A18" s="104"/>
      <c r="B18" s="104"/>
      <c r="C18" s="105"/>
      <c r="D18" s="106"/>
      <c r="E18" s="106"/>
      <c r="F18" s="117"/>
      <c r="G18" s="118"/>
      <c r="H18" s="108"/>
      <c r="I18" s="119" t="str">
        <f t="shared" si="0"/>
        <v/>
      </c>
      <c r="J18" s="110" t="str">
        <f>IF(I18="","",IFERROR(IF(Loonkosten[[#This Row],[Loonkostensoort (klik op de cel voor info)]] = "Var. Loonk. + Opslag",IF(Loonkosten[[#This Row],[Berekend uurtarief directe loonkosten incl. overhead]]&gt;111.6,111.6,Loonkosten[[#This Row],[Berekend uurtarief directe loonkosten incl. overhead]]),""),""))</f>
        <v/>
      </c>
      <c r="K18" s="111" t="str">
        <f t="shared" si="1"/>
        <v/>
      </c>
      <c r="L18" s="112"/>
      <c r="M18" s="113" t="str">
        <f>IFERROR(IF(IF(Loonkosten[[#This Row],[Loonkostensoort (klik op de cel voor info)]]="Vaste loonkosten",Loonkosten[[#This Row],[Uurtarief vaste loon- kosten]],IF(Loonkosten[[#This Row],[Loonkostensoort (klik op de cel voor info)]]="Var. Loonk. + Opslag",Loonkosten[[#This Row],[Te hanteren uurtarief directe loonkosten incl overhead]],#REF!))*Loonkosten[[#This Row],[Aantal uren]]=0,"",IF(Loonkosten[[#This Row],[Loonkostensoort (klik op de cel voor info)]]="Vaste loonkosten",Loonkosten[[#This Row],[Uurtarief vaste loon- kosten]],IF(Loonkosten[[#This Row],[Loonkostensoort (klik op de cel voor info)]]="Var. Loonk. + Opslag",Loonkosten[[#This Row],[Te hanteren uurtarief directe loonkosten incl overhead]],#REF!))*Loonkosten[[#This Row],[Aantal uren]]),"")</f>
        <v/>
      </c>
      <c r="N18" s="113" t="str">
        <f>IFERROR((Loonkosten[[#This Row],[Totale loonkosten                                       (uren * tarief)]]), "")</f>
        <v/>
      </c>
      <c r="O18" s="215"/>
      <c r="Q18" s="104"/>
      <c r="R18" s="90"/>
    </row>
    <row r="19" spans="1:18" ht="24" customHeight="1" thickTop="1" x14ac:dyDescent="0.25">
      <c r="B19" s="120"/>
      <c r="C19" s="240" t="s">
        <v>106</v>
      </c>
      <c r="D19" s="240"/>
      <c r="E19" s="240"/>
      <c r="F19" s="240"/>
      <c r="G19" s="240"/>
      <c r="H19" s="240"/>
      <c r="I19" s="240"/>
      <c r="J19" s="240"/>
      <c r="K19" s="240"/>
      <c r="L19" s="121" t="s">
        <v>71</v>
      </c>
      <c r="M19" s="122">
        <f>SUM(Loonkosten[Totale loonkosten                                       (uren * tarief)])</f>
        <v>0</v>
      </c>
      <c r="N19" s="122">
        <f>SUM(Loonkosten[Totale loonkosten subsidie aanvraag])</f>
        <v>0</v>
      </c>
      <c r="O19" s="123"/>
      <c r="P19" s="85"/>
      <c r="Q19" s="86"/>
      <c r="R19" s="90"/>
    </row>
    <row r="20" spans="1:18" ht="12" customHeight="1" x14ac:dyDescent="0.25">
      <c r="B20" s="120"/>
      <c r="C20" s="242"/>
      <c r="D20" s="242"/>
      <c r="E20" s="242"/>
      <c r="F20" s="242"/>
      <c r="G20" s="242"/>
      <c r="H20" s="242"/>
      <c r="I20" s="242"/>
      <c r="J20" s="242"/>
      <c r="K20" s="242"/>
      <c r="L20" s="242"/>
      <c r="M20" s="242"/>
      <c r="N20" s="85"/>
      <c r="O20" s="85"/>
      <c r="R20" s="90"/>
    </row>
    <row r="21" spans="1:18" ht="12" customHeight="1" x14ac:dyDescent="0.25">
      <c r="C21" s="62" t="s">
        <v>18</v>
      </c>
      <c r="D21" s="67"/>
      <c r="P21" s="87"/>
      <c r="R21" s="90"/>
    </row>
    <row r="22" spans="1:18" ht="12" customHeight="1" x14ac:dyDescent="0.25">
      <c r="C22" s="241" t="s">
        <v>93</v>
      </c>
      <c r="D22" s="241"/>
      <c r="E22" s="241"/>
      <c r="F22" s="241"/>
      <c r="G22" s="241"/>
      <c r="H22" s="241"/>
      <c r="I22" s="241"/>
      <c r="J22" s="241"/>
      <c r="K22" s="241"/>
      <c r="L22" s="241"/>
      <c r="M22" s="241"/>
      <c r="N22" s="87"/>
      <c r="O22" s="87"/>
      <c r="P22" s="221"/>
      <c r="Q22" s="221"/>
      <c r="R22" s="90"/>
    </row>
    <row r="23" spans="1:18" ht="23.25" customHeight="1" x14ac:dyDescent="0.25">
      <c r="C23" s="124" t="s">
        <v>26</v>
      </c>
      <c r="D23" s="124" t="s">
        <v>0</v>
      </c>
      <c r="E23" s="124"/>
      <c r="F23" s="124"/>
      <c r="G23" s="124"/>
      <c r="H23" s="124"/>
      <c r="I23" s="124"/>
      <c r="J23" s="124"/>
      <c r="K23" s="124"/>
      <c r="L23" s="124"/>
      <c r="M23" s="243" t="s">
        <v>70</v>
      </c>
      <c r="N23" s="243"/>
      <c r="P23" s="221"/>
      <c r="Q23" s="221"/>
      <c r="R23" s="90"/>
    </row>
    <row r="24" spans="1:18" ht="18" customHeight="1" x14ac:dyDescent="0.25">
      <c r="C24" s="125" t="str">
        <f>'(Loon)kosten derden'!C36</f>
        <v/>
      </c>
      <c r="D24" s="247" t="str">
        <f>IF(Beginpagina!D20=0,"",Beginpagina!D20)</f>
        <v/>
      </c>
      <c r="E24" s="247"/>
      <c r="F24" s="247"/>
      <c r="G24" s="247"/>
      <c r="H24" s="247"/>
      <c r="I24" s="247"/>
      <c r="J24" s="247"/>
      <c r="K24" s="247"/>
      <c r="L24" s="247"/>
      <c r="M24" s="245">
        <f>SUMIF(Loonkosten[Activiteit (klik op de cel en vul deze altijd in)],1,Loonkosten[Totale loonkosten subsidie aanvraag])</f>
        <v>0</v>
      </c>
      <c r="N24" s="246"/>
      <c r="P24" s="221"/>
      <c r="Q24" s="221"/>
      <c r="R24" s="90"/>
    </row>
    <row r="25" spans="1:18" ht="18" customHeight="1" x14ac:dyDescent="0.25">
      <c r="C25" s="125" t="str">
        <f>IF(Beginpagina!$C21=0,"",Beginpagina!$C21)</f>
        <v/>
      </c>
      <c r="D25" s="247" t="str">
        <f>IF(Beginpagina!D21=0,"",Beginpagina!D21)</f>
        <v/>
      </c>
      <c r="E25" s="247"/>
      <c r="F25" s="247"/>
      <c r="G25" s="247"/>
      <c r="H25" s="247"/>
      <c r="I25" s="247"/>
      <c r="J25" s="247"/>
      <c r="K25" s="247"/>
      <c r="L25" s="247"/>
      <c r="M25" s="245">
        <f>SUMIF(Loonkosten[Activiteit (klik op de cel en vul deze altijd in)],2,Loonkosten[Totale loonkosten subsidie aanvraag])</f>
        <v>0</v>
      </c>
      <c r="N25" s="246"/>
      <c r="P25" s="221"/>
      <c r="Q25" s="221"/>
      <c r="R25" s="90"/>
    </row>
    <row r="26" spans="1:18" ht="18" customHeight="1" x14ac:dyDescent="0.25">
      <c r="C26" s="125" t="str">
        <f>IF(Beginpagina!$C22=0,"",Beginpagina!$C22)</f>
        <v/>
      </c>
      <c r="D26" s="247" t="str">
        <f>IF(Beginpagina!D22=0,"",Beginpagina!D22)</f>
        <v/>
      </c>
      <c r="E26" s="247"/>
      <c r="F26" s="247"/>
      <c r="G26" s="247"/>
      <c r="H26" s="247"/>
      <c r="I26" s="247"/>
      <c r="J26" s="247"/>
      <c r="K26" s="247"/>
      <c r="L26" s="247"/>
      <c r="M26" s="245">
        <f>SUMIF(Loonkosten[Activiteit (klik op de cel en vul deze altijd in)],3,Loonkosten[Totale loonkosten subsidie aanvraag])</f>
        <v>0</v>
      </c>
      <c r="N26" s="246"/>
      <c r="P26" s="221"/>
      <c r="Q26" s="221"/>
      <c r="R26" s="90"/>
    </row>
    <row r="27" spans="1:18" ht="18" customHeight="1" x14ac:dyDescent="0.25">
      <c r="C27" s="125" t="str">
        <f>IF(Beginpagina!$C23=0,"",Beginpagina!$C23)</f>
        <v/>
      </c>
      <c r="D27" s="247" t="str">
        <f>IF(Beginpagina!D23=0,"",Beginpagina!D23)</f>
        <v/>
      </c>
      <c r="E27" s="247"/>
      <c r="F27" s="247"/>
      <c r="G27" s="247"/>
      <c r="H27" s="247"/>
      <c r="I27" s="247"/>
      <c r="J27" s="247"/>
      <c r="K27" s="247"/>
      <c r="L27" s="247"/>
      <c r="M27" s="245">
        <f>SUMIF(Loonkosten[Activiteit (klik op de cel en vul deze altijd in)],4,Loonkosten[Totale loonkosten subsidie aanvraag])</f>
        <v>0</v>
      </c>
      <c r="N27" s="246"/>
      <c r="R27" s="90"/>
    </row>
    <row r="28" spans="1:18" ht="18" customHeight="1" x14ac:dyDescent="0.25">
      <c r="C28" s="125" t="str">
        <f>IF(Beginpagina!$C24=0,"",Beginpagina!$C24)</f>
        <v/>
      </c>
      <c r="D28" s="247" t="str">
        <f>IF(Beginpagina!D24=0,"",Beginpagina!D24)</f>
        <v/>
      </c>
      <c r="E28" s="247"/>
      <c r="F28" s="247"/>
      <c r="G28" s="247"/>
      <c r="H28" s="247"/>
      <c r="I28" s="247"/>
      <c r="J28" s="247"/>
      <c r="K28" s="247"/>
      <c r="L28" s="247"/>
      <c r="M28" s="245">
        <f>SUMIF(Loonkosten[Activiteit (klik op de cel en vul deze altijd in)],5,Loonkosten[Totale loonkosten subsidie aanvraag])</f>
        <v>0</v>
      </c>
      <c r="N28" s="246"/>
      <c r="R28" s="90"/>
    </row>
    <row r="29" spans="1:18" ht="18" customHeight="1" x14ac:dyDescent="0.25">
      <c r="C29" s="125" t="str">
        <f>IF(Beginpagina!$C25=0,"",Beginpagina!$C25)</f>
        <v/>
      </c>
      <c r="D29" s="247" t="str">
        <f>IF(Beginpagina!D25=0,"",Beginpagina!D25)</f>
        <v/>
      </c>
      <c r="E29" s="247"/>
      <c r="F29" s="247"/>
      <c r="G29" s="247"/>
      <c r="H29" s="247"/>
      <c r="I29" s="247"/>
      <c r="J29" s="247"/>
      <c r="K29" s="247"/>
      <c r="L29" s="247"/>
      <c r="M29" s="245">
        <f>SUMIF(Loonkosten[Activiteit (klik op de cel en vul deze altijd in)],6,Loonkosten[Totale loonkosten subsidie aanvraag])</f>
        <v>0</v>
      </c>
      <c r="N29" s="246"/>
      <c r="R29" s="90"/>
    </row>
    <row r="30" spans="1:18" ht="18" customHeight="1" x14ac:dyDescent="0.25">
      <c r="C30" s="125" t="str">
        <f>IF(Beginpagina!$C26=0,"",Beginpagina!$C26)</f>
        <v/>
      </c>
      <c r="D30" s="247" t="str">
        <f>IF(Beginpagina!D26=0,"",Beginpagina!D26)</f>
        <v/>
      </c>
      <c r="E30" s="247"/>
      <c r="F30" s="247"/>
      <c r="G30" s="247"/>
      <c r="H30" s="247"/>
      <c r="I30" s="247"/>
      <c r="J30" s="247"/>
      <c r="K30" s="247"/>
      <c r="L30" s="247"/>
      <c r="M30" s="245">
        <f>SUMIF(Loonkosten[Activiteit (klik op de cel en vul deze altijd in)],7,Loonkosten[Totale loonkosten subsidie aanvraag])</f>
        <v>0</v>
      </c>
      <c r="N30" s="246"/>
      <c r="R30" s="90"/>
    </row>
    <row r="31" spans="1:18" ht="18" customHeight="1" x14ac:dyDescent="0.25">
      <c r="C31" s="125" t="str">
        <f>IF(Beginpagina!$C27=0,"",Beginpagina!$C27)</f>
        <v/>
      </c>
      <c r="D31" s="247" t="str">
        <f>IF(Beginpagina!D27=0,"",Beginpagina!D27)</f>
        <v/>
      </c>
      <c r="E31" s="247"/>
      <c r="F31" s="247"/>
      <c r="G31" s="247"/>
      <c r="H31" s="247"/>
      <c r="I31" s="247"/>
      <c r="J31" s="247"/>
      <c r="K31" s="247"/>
      <c r="L31" s="247"/>
      <c r="M31" s="245">
        <f>SUMIF(Loonkosten[Activiteit (klik op de cel en vul deze altijd in)],8,Loonkosten[Totale loonkosten subsidie aanvraag])</f>
        <v>0</v>
      </c>
      <c r="N31" s="246"/>
      <c r="R31" s="90"/>
    </row>
    <row r="32" spans="1:18" ht="18" customHeight="1" x14ac:dyDescent="0.25">
      <c r="C32" s="125" t="str">
        <f>IF(Beginpagina!$C28=0,"",Beginpagina!$C28)</f>
        <v/>
      </c>
      <c r="D32" s="247" t="str">
        <f>IF(Beginpagina!D28=0,"",Beginpagina!D28)</f>
        <v/>
      </c>
      <c r="E32" s="247"/>
      <c r="F32" s="247"/>
      <c r="G32" s="247"/>
      <c r="H32" s="247"/>
      <c r="I32" s="247"/>
      <c r="J32" s="247"/>
      <c r="K32" s="247"/>
      <c r="L32" s="247"/>
      <c r="M32" s="245">
        <f>SUMIF(Loonkosten[Activiteit (klik op de cel en vul deze altijd in)],9,Loonkosten[Totale loonkosten subsidie aanvraag])</f>
        <v>0</v>
      </c>
      <c r="N32" s="246"/>
      <c r="R32" s="90"/>
    </row>
    <row r="33" spans="3:18" ht="18" customHeight="1" x14ac:dyDescent="0.25">
      <c r="C33" s="126" t="str">
        <f>IF(Beginpagina!$C27=0,"",Beginpagina!$C27)</f>
        <v/>
      </c>
      <c r="D33" s="244" t="str">
        <f>IF(Beginpagina!D27=0,"",Beginpagina!D27)</f>
        <v/>
      </c>
      <c r="E33" s="244"/>
      <c r="F33" s="244"/>
      <c r="G33" s="244"/>
      <c r="H33" s="244"/>
      <c r="I33" s="244"/>
      <c r="J33" s="244"/>
      <c r="K33" s="244"/>
      <c r="L33" s="244"/>
      <c r="M33" s="249">
        <f>SUMIF(Loonkosten[Activiteit (klik op de cel en vul deze altijd in)],10,Loonkosten[Totale loonkosten subsidie aanvraag])</f>
        <v>0</v>
      </c>
      <c r="N33" s="250"/>
      <c r="R33" s="90"/>
    </row>
    <row r="34" spans="3:18" ht="22.2" customHeight="1" x14ac:dyDescent="0.25">
      <c r="C34" s="77" t="str">
        <f>IF(Beginpagina!$C29=0,"",Beginpagina!$C29)</f>
        <v/>
      </c>
      <c r="D34" s="247" t="str">
        <f>IF(Beginpagina!D29=0,"",Beginpagina!D29)</f>
        <v/>
      </c>
      <c r="E34" s="247"/>
      <c r="F34" s="247"/>
      <c r="G34" s="247"/>
      <c r="H34" s="247"/>
      <c r="I34" s="247"/>
      <c r="J34" s="247"/>
      <c r="K34" s="247"/>
      <c r="L34" s="247"/>
      <c r="M34" s="245">
        <f>SUMIF(Loonkosten[Activiteit (klik op de cel en vul deze altijd in)],10,Loonkosten[Totale loonkosten subsidie aanvraag])+SUMIF(OverigeKostenDerden[Activiteit (klik op de cel voor info en vul deze altijd in)],10,OverigeKostenDerden[Kosten totaal])+SUMIF(Loonkosten767810[Activiteit (klik op de cel voor info en vul deze altijd in)],10,Loonkosten767810[Kosten totaal])+SUMIF(Loonkosten76781011[Activiteit (klik op de cel voor info en vul deze altijd in)],10,Loonkosten76781011[Kosten totaal])+SUMIF(LoonkostenDerden[Activiteit (klik op de cel voor info en vul deze altijd in)],10,LoonkostenDerden[Kosten totaal])</f>
        <v>0</v>
      </c>
      <c r="N34" s="245"/>
      <c r="R34" s="90"/>
    </row>
    <row r="35" spans="3:18" ht="12" customHeight="1" thickBot="1" x14ac:dyDescent="0.35">
      <c r="C35" s="135" t="s">
        <v>21</v>
      </c>
      <c r="D35" s="94"/>
      <c r="E35" s="94"/>
      <c r="F35" s="94"/>
      <c r="G35" s="94"/>
      <c r="H35" s="94"/>
      <c r="I35" s="84"/>
      <c r="J35" s="84"/>
      <c r="K35" s="84"/>
      <c r="L35" s="84"/>
      <c r="N35" s="94"/>
      <c r="O35" s="89"/>
      <c r="P35" s="128"/>
      <c r="Q35" s="129"/>
      <c r="R35" s="90"/>
    </row>
    <row r="36" spans="3:18" ht="12" customHeight="1" thickTop="1" x14ac:dyDescent="0.25">
      <c r="C36" s="248" t="s">
        <v>57</v>
      </c>
      <c r="D36" s="248"/>
      <c r="E36" s="248"/>
      <c r="F36" s="248"/>
      <c r="G36" s="248"/>
      <c r="H36" s="248"/>
      <c r="I36" s="248"/>
      <c r="J36" s="248"/>
      <c r="K36" s="248"/>
      <c r="L36" s="88"/>
      <c r="M36" s="88"/>
      <c r="N36" s="104"/>
      <c r="O36" s="130"/>
      <c r="P36" s="89"/>
      <c r="Q36" s="89"/>
      <c r="R36" s="90"/>
    </row>
    <row r="37" spans="3:18" ht="12" customHeight="1" x14ac:dyDescent="0.25">
      <c r="C37" s="248"/>
      <c r="D37" s="248"/>
      <c r="E37" s="248"/>
      <c r="F37" s="248"/>
      <c r="G37" s="248"/>
      <c r="H37" s="248"/>
      <c r="I37" s="248"/>
      <c r="J37" s="248"/>
      <c r="K37" s="248"/>
      <c r="L37" s="88"/>
      <c r="M37" s="88"/>
      <c r="N37" s="104"/>
      <c r="O37" s="130"/>
      <c r="P37" s="89"/>
      <c r="Q37" s="89"/>
      <c r="R37" s="90"/>
    </row>
    <row r="38" spans="3:18" ht="12" customHeight="1" x14ac:dyDescent="0.25">
      <c r="C38" s="248"/>
      <c r="D38" s="248"/>
      <c r="E38" s="248"/>
      <c r="F38" s="248"/>
      <c r="G38" s="248"/>
      <c r="H38" s="248"/>
      <c r="I38" s="248"/>
      <c r="J38" s="248"/>
      <c r="K38" s="248"/>
      <c r="N38" s="104"/>
      <c r="O38" s="130"/>
      <c r="P38" s="89"/>
      <c r="Q38" s="89"/>
      <c r="R38" s="90"/>
    </row>
    <row r="39" spans="3:18" ht="12" customHeight="1" x14ac:dyDescent="0.25">
      <c r="C39" s="248"/>
      <c r="D39" s="248"/>
      <c r="E39" s="248"/>
      <c r="F39" s="248"/>
      <c r="G39" s="248"/>
      <c r="H39" s="248"/>
      <c r="I39" s="248"/>
      <c r="J39" s="248"/>
      <c r="K39" s="248"/>
      <c r="N39" s="104"/>
      <c r="O39" s="130"/>
      <c r="P39" s="89"/>
      <c r="Q39" s="89"/>
      <c r="R39" s="90"/>
    </row>
    <row r="40" spans="3:18" ht="12" customHeight="1" x14ac:dyDescent="0.25">
      <c r="C40" s="248"/>
      <c r="D40" s="248"/>
      <c r="E40" s="248"/>
      <c r="F40" s="248"/>
      <c r="G40" s="248"/>
      <c r="H40" s="248"/>
      <c r="I40" s="248"/>
      <c r="J40" s="248"/>
      <c r="K40" s="248"/>
      <c r="N40" s="104"/>
      <c r="O40" s="130"/>
      <c r="P40" s="89"/>
      <c r="Q40" s="89"/>
      <c r="R40" s="90"/>
    </row>
    <row r="41" spans="3:18" ht="12" x14ac:dyDescent="0.25">
      <c r="N41" s="104" t="str">
        <f>IF(Beginpagina!L49=0,"",Beginpagina!L49)</f>
        <v/>
      </c>
      <c r="O41" s="89"/>
      <c r="P41" s="89"/>
      <c r="Q41" s="89"/>
      <c r="R41" s="90"/>
    </row>
    <row r="42" spans="3:18" ht="12" x14ac:dyDescent="0.25">
      <c r="O42" s="89"/>
      <c r="R42" s="90"/>
    </row>
    <row r="43" spans="3:18" ht="12" x14ac:dyDescent="0.25">
      <c r="R43" s="90"/>
    </row>
    <row r="44" spans="3:18" ht="12" x14ac:dyDescent="0.25">
      <c r="R44" s="90"/>
    </row>
    <row r="45" spans="3:18" ht="12" x14ac:dyDescent="0.25">
      <c r="R45" s="90"/>
    </row>
    <row r="46" spans="3:18" ht="12" x14ac:dyDescent="0.25">
      <c r="R46" s="90"/>
    </row>
    <row r="47" spans="3:18" ht="12" x14ac:dyDescent="0.25">
      <c r="R47" s="90"/>
    </row>
    <row r="48" spans="3:18" ht="12" x14ac:dyDescent="0.25">
      <c r="R48" s="90"/>
    </row>
    <row r="49" spans="1:18" ht="12" x14ac:dyDescent="0.25">
      <c r="R49" s="90"/>
    </row>
    <row r="50" spans="1:18" ht="12" x14ac:dyDescent="0.25">
      <c r="R50" s="90"/>
    </row>
    <row r="51" spans="1:18" ht="12" x14ac:dyDescent="0.25">
      <c r="R51" s="90"/>
    </row>
    <row r="52" spans="1:18" ht="12" x14ac:dyDescent="0.25">
      <c r="R52" s="90"/>
    </row>
    <row r="53" spans="1:18" ht="12" x14ac:dyDescent="0.25">
      <c r="R53" s="90"/>
    </row>
    <row r="54" spans="1:18" ht="12" x14ac:dyDescent="0.25">
      <c r="R54" s="90"/>
    </row>
    <row r="55" spans="1:18" ht="12" x14ac:dyDescent="0.25">
      <c r="R55" s="90"/>
    </row>
    <row r="56" spans="1:18" ht="12" x14ac:dyDescent="0.25">
      <c r="R56" s="90"/>
    </row>
    <row r="57" spans="1:18" ht="12" x14ac:dyDescent="0.25">
      <c r="R57" s="90"/>
    </row>
    <row r="58" spans="1:18" ht="12" x14ac:dyDescent="0.25">
      <c r="R58" s="90"/>
    </row>
    <row r="59" spans="1:18" ht="12" x14ac:dyDescent="0.25">
      <c r="R59" s="90"/>
    </row>
    <row r="60" spans="1:18" ht="12" x14ac:dyDescent="0.25">
      <c r="R60" s="90"/>
    </row>
    <row r="61" spans="1:18" s="101" customFormat="1" ht="10.5" customHeight="1" x14ac:dyDescent="0.25">
      <c r="A61" s="63"/>
      <c r="B61" s="63"/>
      <c r="C61" s="89"/>
      <c r="D61" s="89"/>
      <c r="E61" s="89"/>
      <c r="F61" s="89"/>
      <c r="G61" s="89"/>
      <c r="H61" s="89"/>
      <c r="I61" s="89"/>
      <c r="J61" s="89"/>
      <c r="K61" s="89"/>
      <c r="L61" s="89"/>
      <c r="M61" s="89"/>
      <c r="N61" s="89"/>
      <c r="O61" s="63"/>
      <c r="P61" s="63"/>
      <c r="Q61" s="63"/>
    </row>
    <row r="62" spans="1:18" ht="18" customHeight="1" thickBot="1" x14ac:dyDescent="0.3">
      <c r="A62" s="67"/>
      <c r="B62" s="67"/>
      <c r="R62" s="90"/>
    </row>
    <row r="63" spans="1:18" ht="10.5" customHeight="1" x14ac:dyDescent="0.25">
      <c r="C63" s="131"/>
      <c r="D63" s="131"/>
      <c r="E63" s="131"/>
      <c r="F63" s="131"/>
      <c r="G63" s="131"/>
      <c r="H63" s="131"/>
      <c r="I63" s="132"/>
      <c r="J63" s="132"/>
      <c r="K63" s="132"/>
      <c r="L63" s="132"/>
      <c r="M63" s="132"/>
      <c r="N63" s="132"/>
      <c r="O63" s="132"/>
      <c r="P63" s="132"/>
      <c r="Q63" s="133" t="s">
        <v>110</v>
      </c>
      <c r="R63" s="90"/>
    </row>
    <row r="64" spans="1:18" ht="10.5" customHeight="1" x14ac:dyDescent="0.25">
      <c r="A64" s="90"/>
      <c r="B64" s="90"/>
      <c r="C64" s="90"/>
      <c r="D64" s="90"/>
      <c r="E64" s="90"/>
      <c r="F64" s="90"/>
      <c r="G64" s="90"/>
      <c r="H64" s="90"/>
      <c r="I64" s="90"/>
      <c r="J64" s="90"/>
      <c r="K64" s="90"/>
      <c r="L64" s="90"/>
      <c r="M64" s="90"/>
      <c r="N64" s="90"/>
      <c r="O64" s="90"/>
      <c r="P64" s="90"/>
      <c r="Q64" s="90"/>
      <c r="R64" s="90"/>
    </row>
    <row r="65" spans="1:18" ht="10.5" customHeight="1" x14ac:dyDescent="0.25">
      <c r="A65" s="90"/>
      <c r="B65" s="90"/>
      <c r="C65" s="90"/>
      <c r="D65" s="90"/>
      <c r="E65" s="90"/>
      <c r="F65" s="90"/>
      <c r="G65" s="90"/>
      <c r="H65" s="90"/>
      <c r="I65" s="90"/>
      <c r="J65" s="90"/>
      <c r="K65" s="90"/>
      <c r="L65" s="90"/>
      <c r="M65" s="90"/>
      <c r="N65" s="90"/>
      <c r="O65" s="90"/>
      <c r="P65" s="90"/>
      <c r="Q65" s="90"/>
      <c r="R65" s="90"/>
    </row>
    <row r="66" spans="1:18" ht="10.5" customHeight="1" x14ac:dyDescent="0.25">
      <c r="A66" s="90"/>
      <c r="B66" s="90"/>
      <c r="C66" s="90"/>
      <c r="D66" s="90"/>
      <c r="E66" s="90"/>
      <c r="F66" s="90"/>
      <c r="G66" s="90"/>
      <c r="H66" s="90"/>
      <c r="I66" s="90"/>
      <c r="J66" s="90"/>
      <c r="K66" s="90"/>
      <c r="L66" s="90"/>
      <c r="M66" s="90"/>
      <c r="N66" s="90"/>
      <c r="O66" s="90"/>
      <c r="P66" s="90"/>
      <c r="Q66" s="90"/>
      <c r="R66" s="90"/>
    </row>
    <row r="67" spans="1:18" ht="10.5" customHeight="1" x14ac:dyDescent="0.25">
      <c r="A67" s="90"/>
      <c r="B67" s="90"/>
      <c r="C67" s="90"/>
      <c r="D67" s="90"/>
      <c r="E67" s="90"/>
      <c r="F67" s="90"/>
      <c r="G67" s="90"/>
      <c r="H67" s="90"/>
      <c r="I67" s="90"/>
      <c r="J67" s="90"/>
      <c r="K67" s="90"/>
      <c r="L67" s="90"/>
      <c r="M67" s="90"/>
      <c r="N67" s="90"/>
      <c r="O67" s="90"/>
      <c r="P67" s="90"/>
      <c r="Q67" s="90"/>
      <c r="R67" s="90"/>
    </row>
    <row r="68" spans="1:18" ht="10.5" customHeight="1" x14ac:dyDescent="0.25">
      <c r="A68" s="90"/>
      <c r="B68" s="90"/>
      <c r="C68" s="90"/>
      <c r="D68" s="90"/>
      <c r="E68" s="90"/>
      <c r="F68" s="90"/>
      <c r="G68" s="90"/>
      <c r="H68" s="90"/>
      <c r="I68" s="90"/>
      <c r="J68" s="90"/>
      <c r="K68" s="90"/>
      <c r="L68" s="90"/>
      <c r="M68" s="90"/>
      <c r="N68" s="90"/>
      <c r="O68" s="90"/>
      <c r="P68" s="90"/>
      <c r="Q68" s="90"/>
      <c r="R68" s="90"/>
    </row>
    <row r="69" spans="1:18" ht="10.5" customHeight="1" x14ac:dyDescent="0.25">
      <c r="A69" s="90"/>
      <c r="B69" s="90"/>
      <c r="C69" s="90"/>
      <c r="D69" s="90"/>
      <c r="E69" s="90"/>
      <c r="F69" s="90"/>
      <c r="G69" s="90"/>
      <c r="H69" s="90"/>
      <c r="I69" s="90"/>
      <c r="J69" s="90"/>
      <c r="K69" s="90"/>
      <c r="L69" s="90"/>
      <c r="M69" s="90"/>
      <c r="N69" s="90"/>
      <c r="O69" s="90"/>
      <c r="P69" s="90"/>
      <c r="Q69" s="90"/>
      <c r="R69" s="90"/>
    </row>
    <row r="70" spans="1:18" ht="10.5" customHeight="1" x14ac:dyDescent="0.25">
      <c r="A70" s="90"/>
      <c r="B70" s="90"/>
      <c r="C70" s="90"/>
      <c r="D70" s="90"/>
      <c r="E70" s="90"/>
      <c r="F70" s="90"/>
      <c r="G70" s="90"/>
      <c r="H70" s="90"/>
      <c r="I70" s="90"/>
      <c r="J70" s="90"/>
      <c r="K70" s="90"/>
      <c r="L70" s="90"/>
      <c r="M70" s="90"/>
      <c r="N70" s="90"/>
      <c r="O70" s="90"/>
      <c r="P70" s="90"/>
      <c r="Q70" s="90"/>
      <c r="R70" s="90"/>
    </row>
    <row r="71" spans="1:18" ht="10.5" customHeight="1" x14ac:dyDescent="0.25">
      <c r="A71" s="90"/>
      <c r="B71" s="90"/>
      <c r="C71" s="90"/>
      <c r="D71" s="90"/>
      <c r="E71" s="90"/>
      <c r="F71" s="90"/>
      <c r="G71" s="90"/>
      <c r="H71" s="90"/>
      <c r="I71" s="90"/>
      <c r="J71" s="90"/>
      <c r="K71" s="90"/>
      <c r="L71" s="90"/>
      <c r="M71" s="90"/>
      <c r="N71" s="90"/>
      <c r="O71" s="90"/>
      <c r="P71" s="90"/>
      <c r="Q71" s="90"/>
      <c r="R71" s="90"/>
    </row>
    <row r="72" spans="1:18" ht="10.5" customHeight="1" x14ac:dyDescent="0.25">
      <c r="A72" s="90"/>
      <c r="B72" s="90"/>
      <c r="C72" s="90"/>
      <c r="D72" s="90"/>
      <c r="E72" s="90"/>
      <c r="F72" s="90"/>
      <c r="G72" s="90"/>
      <c r="H72" s="90"/>
      <c r="I72" s="90"/>
      <c r="J72" s="90"/>
      <c r="K72" s="90"/>
      <c r="L72" s="90"/>
      <c r="M72" s="90"/>
      <c r="N72" s="90"/>
      <c r="O72" s="90"/>
      <c r="P72" s="90"/>
      <c r="Q72" s="90"/>
      <c r="R72" s="90"/>
    </row>
    <row r="73" spans="1:18" ht="10.5" customHeight="1" x14ac:dyDescent="0.25">
      <c r="A73" s="90"/>
      <c r="B73" s="90"/>
      <c r="C73" s="90"/>
      <c r="D73" s="90"/>
      <c r="E73" s="90"/>
      <c r="F73" s="90"/>
      <c r="G73" s="90"/>
      <c r="H73" s="90"/>
      <c r="I73" s="90"/>
      <c r="J73" s="90"/>
      <c r="K73" s="90"/>
      <c r="L73" s="90"/>
      <c r="M73" s="90"/>
      <c r="N73" s="90"/>
      <c r="O73" s="90"/>
      <c r="P73" s="90"/>
      <c r="Q73" s="90"/>
      <c r="R73" s="90"/>
    </row>
    <row r="74" spans="1:18" ht="10.5" customHeight="1" x14ac:dyDescent="0.25">
      <c r="A74" s="90"/>
      <c r="B74" s="90"/>
      <c r="C74" s="90"/>
      <c r="D74" s="90"/>
      <c r="E74" s="90"/>
      <c r="F74" s="90"/>
      <c r="G74" s="90"/>
      <c r="H74" s="90"/>
      <c r="I74" s="90"/>
      <c r="J74" s="90"/>
      <c r="K74" s="90"/>
      <c r="L74" s="90"/>
      <c r="M74" s="90"/>
      <c r="N74" s="90"/>
      <c r="O74" s="90"/>
      <c r="P74" s="90"/>
      <c r="Q74" s="90"/>
      <c r="R74" s="90"/>
    </row>
    <row r="75" spans="1:18" ht="12" x14ac:dyDescent="0.25">
      <c r="A75" s="90"/>
      <c r="B75" s="90"/>
      <c r="C75" s="90"/>
      <c r="D75" s="90"/>
      <c r="E75" s="90"/>
      <c r="F75" s="90"/>
      <c r="G75" s="90"/>
      <c r="H75" s="90"/>
      <c r="I75" s="90"/>
      <c r="J75" s="90"/>
      <c r="K75" s="90"/>
      <c r="L75" s="90"/>
      <c r="M75" s="90"/>
      <c r="N75" s="90"/>
      <c r="O75" s="90"/>
      <c r="P75" s="90"/>
      <c r="Q75" s="90"/>
      <c r="R75" s="90"/>
    </row>
    <row r="76" spans="1:18" ht="0" hidden="1" customHeight="1" x14ac:dyDescent="0.25">
      <c r="A76" s="90"/>
      <c r="B76" s="90"/>
      <c r="C76" s="90"/>
      <c r="D76" s="90"/>
      <c r="E76" s="90"/>
      <c r="F76" s="90"/>
      <c r="G76" s="90"/>
      <c r="H76" s="90"/>
      <c r="I76" s="90"/>
      <c r="J76" s="90"/>
      <c r="K76" s="90"/>
      <c r="L76" s="90"/>
      <c r="M76" s="90"/>
      <c r="N76" s="90"/>
      <c r="O76" s="90"/>
      <c r="P76" s="90"/>
      <c r="Q76" s="90"/>
    </row>
  </sheetData>
  <sheetProtection deleteRows="0"/>
  <mergeCells count="32">
    <mergeCell ref="C36:K40"/>
    <mergeCell ref="M24:N24"/>
    <mergeCell ref="M25:N25"/>
    <mergeCell ref="M26:N26"/>
    <mergeCell ref="M34:N34"/>
    <mergeCell ref="D26:L26"/>
    <mergeCell ref="M32:N32"/>
    <mergeCell ref="M33:N33"/>
    <mergeCell ref="D28:L28"/>
    <mergeCell ref="M28:N28"/>
    <mergeCell ref="D30:L30"/>
    <mergeCell ref="M30:N30"/>
    <mergeCell ref="D31:L31"/>
    <mergeCell ref="D34:L34"/>
    <mergeCell ref="D24:L24"/>
    <mergeCell ref="D25:L25"/>
    <mergeCell ref="D33:L33"/>
    <mergeCell ref="M27:N27"/>
    <mergeCell ref="M29:N29"/>
    <mergeCell ref="M31:N31"/>
    <mergeCell ref="P22:Q22"/>
    <mergeCell ref="P23:Q23"/>
    <mergeCell ref="P25:Q25"/>
    <mergeCell ref="P26:Q26"/>
    <mergeCell ref="D27:L27"/>
    <mergeCell ref="D29:L29"/>
    <mergeCell ref="D32:L32"/>
    <mergeCell ref="C19:K19"/>
    <mergeCell ref="C22:M22"/>
    <mergeCell ref="P24:Q24"/>
    <mergeCell ref="C20:M20"/>
    <mergeCell ref="M23:N23"/>
  </mergeCells>
  <conditionalFormatting sqref="C24:N33 C34:M34">
    <cfRule type="expression" dxfId="30" priority="7">
      <formula>$C24&lt;&gt;""</formula>
    </cfRule>
  </conditionalFormatting>
  <conditionalFormatting sqref="F13:F18">
    <cfRule type="expression" dxfId="29" priority="26">
      <formula>$D13="Var. Loonk. + Opslag"</formula>
    </cfRule>
  </conditionalFormatting>
  <conditionalFormatting sqref="N36:O40">
    <cfRule type="expression" dxfId="27" priority="21">
      <formula>$N36&lt;&gt;""</formula>
    </cfRule>
  </conditionalFormatting>
  <conditionalFormatting sqref="P36:Q39">
    <cfRule type="expression" dxfId="26" priority="31">
      <formula>$N37&lt;&gt;""</formula>
    </cfRule>
  </conditionalFormatting>
  <dataValidations xWindow="593" yWindow="612" count="19">
    <dataValidation allowBlank="1" showErrorMessage="1" prompt="_x000a_" sqref="L12" xr:uid="{1BE1A043-A0E9-4009-93A3-AACDB113B9D9}"/>
    <dataValidation type="list" allowBlank="1" showInputMessage="1" showErrorMessage="1" errorTitle="Let op!" error="Het is niet mogelijk om hier zelf wat in te vullen. U kunt alleen gebruik maken van de keuzelijst." promptTitle="Loonkostensoort:" prompt="Kiest u voor vaste loonkosten dan is het uurtarief € 60,-._x000a__x000a_Kiest u voor variabele loonkosten + opslag dan kunt u dit in de volgende kolommen berekenen._x000a__x000a_" sqref="D13:D14" xr:uid="{00000000-0002-0000-0100-000005000000}">
      <formula1>"Vaste Loonkosten, Var. Loonk. + Opslag"</formula1>
    </dataValidation>
    <dataValidation type="custom" allowBlank="1" showInputMessage="1" showErrorMessage="1" error="Hier a.u.b. geen wijzigingen" sqref="N10:Q10 C11:Q11 L19 P19:Q21 D20:M21 N20:O22 C19:C21 A77:Q102 R76:R101 Q12:Q18 Q35:Q62 M1:Q9 A1:B34 P23:Q34 O24:O34 A35:P63 D1:L10 C1:C6 C8:C10" xr:uid="{00000000-0002-0000-0100-000007000000}">
      <formula1>FALSE</formula1>
    </dataValidation>
    <dataValidation type="custom" allowBlank="1" showInputMessage="1" showErrorMessage="1" sqref="L19 M23:N23 C23:L34 M34:N34 P13:P18 I13:K18 M13:N19" xr:uid="{00000000-0002-0000-0100-000008000000}">
      <formula1>FALSE</formula1>
    </dataValidation>
    <dataValidation allowBlank="1" showInputMessage="1" showErrorMessage="1" error="Hier a.u.b. geen wijzigingen" sqref="L10:M10 C22:M22 Q63 C7" xr:uid="{00000000-0002-0000-0100-000009000000}"/>
    <dataValidation allowBlank="1" showInputMessage="1" showErrorMessage="1" promptTitle="Loonkostensoort:" prompt="Kiest u voor vaste loonkosten dan is het uurtarief € 60,-._x000a__x000a_Kiest u voor variabele loonkosten + opslag dan kunt u dit in de volgende kolommen berekenen._x000a_" sqref="D12" xr:uid="{00000000-0002-0000-0100-00000A000000}"/>
    <dataValidation allowBlank="1" showInputMessage="1" showErrorMessage="1" prompt="Kies voor welke activiteit u deze kosten maakt. Gebruik hiervoor het nummer in onderstaande tabel &quot;Subsidiabele Activiteiten&quot;." sqref="C12" xr:uid="{00000000-0002-0000-0100-00000B000000}"/>
    <dataValidation allowBlank="1" showInputMessage="1" showErrorMessage="1" promptTitle="Indirecte kosten" sqref="G12" xr:uid="{00000000-0002-0000-0100-00000C000000}"/>
    <dataValidation allowBlank="1" showInputMessage="1" showErrorMessage="1" promptTitle="Indirecte kosten" prompt="Dit uurtarief is berekend door de loonsom te delen door 1600. Verhoogd met 20% voor overhead." sqref="I12" xr:uid="{E4799494-8F97-4907-855D-5E93F71C3FEE}"/>
    <dataValidation allowBlank="1" showInputMessage="1" showErrorMessage="1" promptTitle="Uurtarief" prompt="Dit uurtarief is berekend door het bruto jaarloon te delen door 1600 met een maximum van € 93, verhoogd met een opslag van maximaal 20% (= € 111,60)._x000a_" sqref="J12" xr:uid="{174A842D-CD72-47A1-B3F5-3235707C1435}"/>
    <dataValidation allowBlank="1" showInputMessage="1" showErrorMessage="1" promptTitle="Uurtarief" prompt="€ 60,-_x000a_" sqref="K12" xr:uid="{5AF3DEB7-189C-4F19-B93E-41277EEDC1E9}"/>
    <dataValidation type="list" allowBlank="1" showInputMessage="1" showErrorMessage="1" errorTitle="Let op!" error="Het is niet mogelijk om hier zelf wat in te vullen. U kunt alleen gebruik maken van de keuzelijst." promptTitle="Loonkostensoort:" prompt="Kiest u voor vaste loonkosten dan is het uurtarief € 60,-._x000a__x000a_Kiest u voor variabele loonkosten + opslag dan kunt u dit in de volgende kolommen berekenen._x000a_" sqref="D15:D18" xr:uid="{00000000-0002-0000-0100-000001000000}">
      <formula1>"Vaste Loonkosten, Var. Loonk. + Opslag"</formula1>
    </dataValidation>
    <dataValidation type="decimal" allowBlank="1" showInputMessage="1" showErrorMessage="1" error="Voer een percentage tussen 0 en 100 in." sqref="G13:H18" xr:uid="{00000000-0002-0000-0100-000002000000}">
      <formula1>0</formula1>
      <formula2>1</formula2>
    </dataValidation>
    <dataValidation type="whole" operator="lessThan" allowBlank="1" showInputMessage="1" showErrorMessage="1" error="Dit is geen geldig activiteitnummer." prompt="Kies voor welke activiteit u deze kosten maakt. Gebruik hiervoor het nummer in onderstaande tabel &quot;Subsidiabele Activiteiten&quot;." sqref="C18" xr:uid="{00000000-0002-0000-0100-000000000000}">
      <formula1>$C46</formula1>
    </dataValidation>
    <dataValidation type="whole" operator="lessThan" allowBlank="1" showInputMessage="1" showErrorMessage="1" error="Dit is geen geldig activiteitnummer." prompt="Kies voor welke activiteit u deze kosten maakt. Gebruik hiervoor het nummer in onderstaande tabel &quot;Subsidiabele Activiteiten&quot;." sqref="C13" xr:uid="{9C4ACDE3-9CFE-4E6F-92BE-10D1770658BF}">
      <formula1>$C46</formula1>
    </dataValidation>
    <dataValidation type="whole" operator="lessThan" allowBlank="1" showInputMessage="1" showErrorMessage="1" error="Dit is geen geldig activiteitnummer." prompt="Kies voor welke activiteit u deze kosten maakt. Gebruik hiervoor het nummer in onderstaande tabel &quot;Subsidiabele Activiteiten&quot;." sqref="C14" xr:uid="{3E10D407-805B-46A7-94D4-34851D419AE6}">
      <formula1>$C46</formula1>
    </dataValidation>
    <dataValidation type="whole" operator="lessThan" allowBlank="1" showInputMessage="1" showErrorMessage="1" error="Dit is geen geldig activiteitnummer." prompt="Kies voor welke activiteit u deze kosten maakt. Gebruik hiervoor het nummer in onderstaande tabel &quot;Subsidiabele Activiteiten&quot;." sqref="C15" xr:uid="{E3EECC39-8AFB-445D-88CE-530643DFBA72}">
      <formula1>$C46</formula1>
    </dataValidation>
    <dataValidation type="whole" operator="lessThan" allowBlank="1" showInputMessage="1" showErrorMessage="1" error="Dit is geen geldig activiteitnummer." prompt="Kies voor welke activiteit u deze kosten maakt. Gebruik hiervoor het nummer in onderstaande tabel &quot;Subsidiabele Activiteiten&quot;." sqref="C16" xr:uid="{904209F0-BF87-4021-9C5B-5F72DB8CEA24}">
      <formula1>$C46</formula1>
    </dataValidation>
    <dataValidation type="whole" operator="lessThan" allowBlank="1" showInputMessage="1" showErrorMessage="1" error="Dit is geen geldig activiteitnummer." prompt="Kies voor welke activiteit u deze kosten maakt. Gebruik hiervoor het nummer in onderstaande tabel &quot;Subsidiabele Activiteiten&quot;." sqref="C17" xr:uid="{BFFAA4C6-C2C3-4726-A307-1CA89CB45B9F}">
      <formula1>$C46</formula1>
    </dataValidation>
  </dataValidations>
  <pageMargins left="0.7" right="0.7" top="0.75" bottom="0.75" header="0.3" footer="0.3"/>
  <pageSetup paperSize="9" scale="62" fitToHeight="0" orientation="landscape" r:id="rId1"/>
  <ignoredErrors>
    <ignoredError sqref="Q13:Q16 A12:B12 I13:K18" listDataValidation="1"/>
    <ignoredError sqref="C32:L32" formula="1"/>
    <ignoredError sqref="M19:N19" calculatedColumn="1"/>
    <ignoredError sqref="M13:N18" listDataValidation="1" calculatedColumn="1"/>
  </ignoredErrors>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expression" priority="28" id="{EA93CBED-C05F-4D84-A7AF-D83B14CFCF3E}">
            <xm:f>'(Loon)kosten derden'!L52 &lt;&gt; ""</xm:f>
            <x14:dxf>
              <fill>
                <patternFill>
                  <bgColor rgb="FFE7F5FF"/>
                </patternFill>
              </fill>
            </x14:dxf>
          </x14:cfRule>
          <xm:sqref>N41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3">
    <pageSetUpPr fitToPage="1"/>
  </sheetPr>
  <dimension ref="A1:Q90"/>
  <sheetViews>
    <sheetView showGridLines="0" zoomScaleNormal="100" workbookViewId="0">
      <selection activeCell="C13" sqref="C13"/>
    </sheetView>
  </sheetViews>
  <sheetFormatPr defaultColWidth="9.125" defaultRowHeight="0" customHeight="1" zeroHeight="1" x14ac:dyDescent="0.25"/>
  <cols>
    <col min="1" max="2" width="2.875" style="63" customWidth="1"/>
    <col min="3" max="3" width="11.75" style="89" customWidth="1"/>
    <col min="4" max="4" width="39.375" style="89" customWidth="1"/>
    <col min="5" max="5" width="31.375" style="89" customWidth="1"/>
    <col min="6" max="6" width="9.125" style="89" customWidth="1"/>
    <col min="7" max="7" width="12.625" style="89" customWidth="1"/>
    <col min="8" max="8" width="9.125" style="89" customWidth="1"/>
    <col min="9" max="9" width="14.125" style="89" customWidth="1"/>
    <col min="10" max="10" width="1.75" style="89" hidden="1" customWidth="1"/>
    <col min="11" max="11" width="42.125" style="89" customWidth="1"/>
    <col min="12" max="13" width="10.125" style="89" customWidth="1"/>
    <col min="14" max="15" width="3.625" style="63" customWidth="1"/>
    <col min="16" max="19" width="15.75" style="90" customWidth="1"/>
    <col min="20" max="16384" width="9.125" style="90"/>
  </cols>
  <sheetData>
    <row r="1" spans="1:17" ht="12" x14ac:dyDescent="0.25"/>
    <row r="2" spans="1:17" ht="12" x14ac:dyDescent="0.25"/>
    <row r="3" spans="1:17" ht="12" x14ac:dyDescent="0.25">
      <c r="C3" s="91"/>
      <c r="D3" s="91"/>
      <c r="E3" s="91"/>
      <c r="F3" s="91"/>
      <c r="G3" s="91"/>
    </row>
    <row r="4" spans="1:17" ht="12" x14ac:dyDescent="0.25">
      <c r="C4" s="92"/>
      <c r="D4" s="92"/>
      <c r="E4" s="92"/>
      <c r="F4" s="92"/>
      <c r="G4" s="92"/>
    </row>
    <row r="5" spans="1:17" ht="12" x14ac:dyDescent="0.25">
      <c r="C5" s="93"/>
      <c r="D5" s="93"/>
      <c r="E5" s="93"/>
      <c r="F5" s="93"/>
      <c r="G5" s="93"/>
    </row>
    <row r="6" spans="1:17" ht="12" x14ac:dyDescent="0.25"/>
    <row r="7" spans="1:17" ht="14.4" x14ac:dyDescent="0.3">
      <c r="C7" s="134" t="s">
        <v>114</v>
      </c>
      <c r="D7" s="94"/>
      <c r="E7" s="94"/>
      <c r="F7" s="94"/>
      <c r="G7" s="94"/>
    </row>
    <row r="8" spans="1:17" ht="12" x14ac:dyDescent="0.25">
      <c r="C8" s="84" t="s">
        <v>59</v>
      </c>
      <c r="D8" s="94"/>
      <c r="E8" s="94"/>
      <c r="F8" s="94"/>
      <c r="G8" s="94"/>
    </row>
    <row r="9" spans="1:17" ht="12" x14ac:dyDescent="0.25">
      <c r="C9" s="68"/>
      <c r="D9" s="67"/>
    </row>
    <row r="10" spans="1:17" ht="13.8" x14ac:dyDescent="0.3">
      <c r="C10" s="95" t="s">
        <v>58</v>
      </c>
      <c r="D10" s="95"/>
      <c r="E10" s="95"/>
      <c r="F10" s="95"/>
      <c r="H10" s="207" t="s">
        <v>67</v>
      </c>
      <c r="I10" s="96"/>
    </row>
    <row r="11" spans="1:17" s="101" customFormat="1" ht="7.5" customHeight="1" x14ac:dyDescent="0.2">
      <c r="A11" s="67"/>
      <c r="B11" s="67"/>
      <c r="C11" s="99"/>
      <c r="D11" s="99"/>
      <c r="E11" s="99"/>
      <c r="F11" s="99"/>
      <c r="G11" s="99"/>
      <c r="H11" s="100"/>
      <c r="I11" s="100"/>
      <c r="J11" s="100"/>
      <c r="K11" s="100"/>
      <c r="L11" s="100"/>
      <c r="M11" s="100"/>
      <c r="N11" s="67"/>
      <c r="O11" s="67"/>
    </row>
    <row r="12" spans="1:17" ht="54" customHeight="1" thickBot="1" x14ac:dyDescent="0.3">
      <c r="A12" s="139" t="s">
        <v>33</v>
      </c>
      <c r="B12" s="139" t="s">
        <v>47</v>
      </c>
      <c r="C12" s="103" t="s">
        <v>109</v>
      </c>
      <c r="D12" s="103" t="s">
        <v>9</v>
      </c>
      <c r="E12" s="103" t="s">
        <v>5</v>
      </c>
      <c r="F12" s="103" t="s">
        <v>6</v>
      </c>
      <c r="G12" s="103" t="s">
        <v>40</v>
      </c>
      <c r="H12" s="103" t="s">
        <v>19</v>
      </c>
      <c r="I12" s="103" t="s">
        <v>65</v>
      </c>
      <c r="J12" s="63"/>
      <c r="K12" s="216" t="s">
        <v>117</v>
      </c>
      <c r="L12" s="63"/>
      <c r="M12" s="63"/>
    </row>
    <row r="13" spans="1:17" s="146" customFormat="1" ht="22.5" customHeight="1" thickTop="1" x14ac:dyDescent="0.25">
      <c r="A13" s="140"/>
      <c r="B13" s="140"/>
      <c r="C13" s="141"/>
      <c r="D13" s="142"/>
      <c r="E13" s="142"/>
      <c r="F13" s="141"/>
      <c r="G13" s="143"/>
      <c r="H13" s="144"/>
      <c r="I13" s="145" t="str">
        <f>IF(LoonkostenDerden[[#This Row],[Uurtarief ex. btw]]*(1+LoonkostenDerden[[#This Row],[Btw %]])=0,"",LoonkostenDerden[[#This Row],[Uurtarief ex. btw]]*(1+LoonkostenDerden[[#This Row],[Btw %]])*LoonkostenDerden[[#This Row],[Uren]])</f>
        <v/>
      </c>
      <c r="J13" s="63"/>
      <c r="K13" s="217"/>
      <c r="L13" s="63"/>
      <c r="M13" s="63"/>
      <c r="N13" s="63"/>
      <c r="O13" s="63"/>
      <c r="Q13" s="147" t="str">
        <f>IF(Beginpagina!$E$15="Ja","","6%")</f>
        <v>6%</v>
      </c>
    </row>
    <row r="14" spans="1:17" s="146" customFormat="1" ht="22.5" customHeight="1" x14ac:dyDescent="0.25">
      <c r="A14" s="140"/>
      <c r="B14" s="140"/>
      <c r="C14" s="141"/>
      <c r="D14" s="142"/>
      <c r="E14" s="142"/>
      <c r="F14" s="141"/>
      <c r="G14" s="143"/>
      <c r="H14" s="142"/>
      <c r="I14" s="145" t="str">
        <f>IF(LoonkostenDerden[[#This Row],[Uurtarief ex. btw]]*(1+LoonkostenDerden[[#This Row],[Btw %]])=0,"",LoonkostenDerden[[#This Row],[Uurtarief ex. btw]]*(1+LoonkostenDerden[[#This Row],[Btw %]])*LoonkostenDerden[[#This Row],[Uren]])</f>
        <v/>
      </c>
      <c r="J14" s="63"/>
      <c r="K14" s="217"/>
      <c r="L14" s="63"/>
      <c r="M14" s="63"/>
      <c r="N14" s="63"/>
      <c r="O14" s="63"/>
      <c r="Q14" s="147" t="str">
        <f>IF(Beginpagina!$E$15="Ja","","9%")</f>
        <v>9%</v>
      </c>
    </row>
    <row r="15" spans="1:17" s="146" customFormat="1" ht="22.5" customHeight="1" x14ac:dyDescent="0.25">
      <c r="A15" s="140"/>
      <c r="B15" s="140"/>
      <c r="C15" s="141"/>
      <c r="D15" s="142"/>
      <c r="E15" s="142"/>
      <c r="F15" s="141"/>
      <c r="G15" s="143"/>
      <c r="H15" s="142"/>
      <c r="I15" s="145" t="str">
        <f>IF(LoonkostenDerden[[#This Row],[Uurtarief ex. btw]]*(1+LoonkostenDerden[[#This Row],[Btw %]])=0,"",LoonkostenDerden[[#This Row],[Uurtarief ex. btw]]*(1+LoonkostenDerden[[#This Row],[Btw %]])*LoonkostenDerden[[#This Row],[Uren]])</f>
        <v/>
      </c>
      <c r="J15" s="63"/>
      <c r="K15" s="217"/>
      <c r="L15" s="63"/>
      <c r="M15" s="63"/>
      <c r="N15" s="63"/>
      <c r="O15" s="63"/>
      <c r="Q15" s="147" t="str">
        <f>IF(Beginpagina!$E$15="Ja","","21%")</f>
        <v>21%</v>
      </c>
    </row>
    <row r="16" spans="1:17" s="146" customFormat="1" ht="22.5" customHeight="1" x14ac:dyDescent="0.25">
      <c r="A16" s="140"/>
      <c r="B16" s="140"/>
      <c r="C16" s="141"/>
      <c r="D16" s="142"/>
      <c r="E16" s="142"/>
      <c r="F16" s="141"/>
      <c r="G16" s="143"/>
      <c r="H16" s="142"/>
      <c r="I16" s="145" t="str">
        <f>IF(LoonkostenDerden[[#This Row],[Uurtarief ex. btw]]*(1+LoonkostenDerden[[#This Row],[Btw %]])=0,"",LoonkostenDerden[[#This Row],[Uurtarief ex. btw]]*(1+LoonkostenDerden[[#This Row],[Btw %]])*LoonkostenDerden[[#This Row],[Uren]])</f>
        <v/>
      </c>
      <c r="J16" s="63"/>
      <c r="K16" s="217"/>
      <c r="L16" s="63"/>
      <c r="M16" s="63"/>
      <c r="N16" s="63"/>
      <c r="O16" s="63"/>
    </row>
    <row r="17" spans="1:16" s="146" customFormat="1" ht="22.5" customHeight="1" thickBot="1" x14ac:dyDescent="0.3">
      <c r="A17" s="140"/>
      <c r="B17" s="140"/>
      <c r="C17" s="141"/>
      <c r="D17" s="142"/>
      <c r="E17" s="142"/>
      <c r="F17" s="141"/>
      <c r="G17" s="143"/>
      <c r="H17" s="142"/>
      <c r="I17" s="145" t="str">
        <f>IF(LoonkostenDerden[[#This Row],[Uurtarief ex. btw]]*(1+LoonkostenDerden[[#This Row],[Btw %]])=0,"",LoonkostenDerden[[#This Row],[Uurtarief ex. btw]]*(1+LoonkostenDerden[[#This Row],[Btw %]])*LoonkostenDerden[[#This Row],[Uren]])</f>
        <v/>
      </c>
      <c r="J17" s="63"/>
      <c r="K17" s="217"/>
      <c r="L17" s="63"/>
      <c r="M17" s="63"/>
      <c r="N17" s="63"/>
      <c r="O17" s="63"/>
    </row>
    <row r="18" spans="1:16" ht="26.25" customHeight="1" thickTop="1" x14ac:dyDescent="0.25">
      <c r="B18" s="120"/>
      <c r="C18" s="252" t="s">
        <v>106</v>
      </c>
      <c r="D18" s="252"/>
      <c r="E18" s="252"/>
      <c r="F18" s="252"/>
      <c r="G18" s="252"/>
      <c r="H18" s="148" t="s">
        <v>71</v>
      </c>
      <c r="I18" s="149">
        <f>SUM(LoonkostenDerden[Kosten totaal])</f>
        <v>0</v>
      </c>
      <c r="J18" s="63"/>
      <c r="K18" s="63"/>
      <c r="L18" s="63"/>
      <c r="M18" s="63"/>
      <c r="P18" s="150"/>
    </row>
    <row r="19" spans="1:16" ht="22.2" customHeight="1" x14ac:dyDescent="0.25">
      <c r="C19" s="252"/>
      <c r="D19" s="252"/>
      <c r="E19" s="252"/>
      <c r="F19" s="252"/>
      <c r="G19" s="252"/>
      <c r="H19" s="136"/>
    </row>
    <row r="20" spans="1:16" ht="12" customHeight="1" x14ac:dyDescent="0.3">
      <c r="C20" s="134" t="s">
        <v>23</v>
      </c>
      <c r="D20" s="94"/>
      <c r="E20" s="94"/>
      <c r="F20" s="94"/>
      <c r="G20" s="94"/>
    </row>
    <row r="21" spans="1:16" ht="12" customHeight="1" x14ac:dyDescent="0.25">
      <c r="C21" s="84" t="s">
        <v>52</v>
      </c>
      <c r="D21" s="94"/>
      <c r="E21" s="94"/>
      <c r="F21" s="94"/>
      <c r="G21" s="94"/>
    </row>
    <row r="22" spans="1:16" ht="12" x14ac:dyDescent="0.25">
      <c r="C22" s="68"/>
      <c r="D22" s="67"/>
    </row>
    <row r="23" spans="1:16" ht="13.8" x14ac:dyDescent="0.3">
      <c r="C23" s="151" t="s">
        <v>58</v>
      </c>
      <c r="D23" s="151"/>
      <c r="E23" s="151"/>
      <c r="F23" s="151"/>
      <c r="H23" s="207" t="s">
        <v>67</v>
      </c>
      <c r="I23" s="96"/>
    </row>
    <row r="24" spans="1:16" s="101" customFormat="1" ht="7.5" customHeight="1" x14ac:dyDescent="0.2">
      <c r="A24" s="67"/>
      <c r="B24" s="67"/>
      <c r="C24" s="99"/>
      <c r="D24" s="99"/>
      <c r="E24" s="99"/>
      <c r="F24" s="99"/>
      <c r="G24" s="99"/>
      <c r="H24" s="100"/>
      <c r="I24" s="100"/>
      <c r="J24" s="100"/>
      <c r="K24" s="100"/>
      <c r="L24" s="100"/>
      <c r="M24" s="100"/>
      <c r="N24" s="67"/>
      <c r="O24" s="67"/>
    </row>
    <row r="25" spans="1:16" ht="54.75" customHeight="1" x14ac:dyDescent="0.25">
      <c r="A25" s="139" t="s">
        <v>33</v>
      </c>
      <c r="B25" s="139" t="s">
        <v>47</v>
      </c>
      <c r="C25" s="103" t="s">
        <v>109</v>
      </c>
      <c r="D25" s="103" t="s">
        <v>38</v>
      </c>
      <c r="E25" s="103" t="s">
        <v>37</v>
      </c>
      <c r="F25" s="103" t="s">
        <v>10</v>
      </c>
      <c r="G25" s="103" t="s">
        <v>36</v>
      </c>
      <c r="H25" s="103" t="s">
        <v>19</v>
      </c>
      <c r="I25" s="103" t="s">
        <v>65</v>
      </c>
      <c r="J25" s="63"/>
      <c r="K25" s="63"/>
      <c r="L25" s="63"/>
      <c r="M25" s="63"/>
    </row>
    <row r="26" spans="1:16" ht="22.5" customHeight="1" x14ac:dyDescent="0.25">
      <c r="A26" s="104"/>
      <c r="B26" s="104"/>
      <c r="C26" s="105"/>
      <c r="D26" s="106"/>
      <c r="E26" s="152"/>
      <c r="F26" s="105"/>
      <c r="G26" s="153"/>
      <c r="H26" s="152"/>
      <c r="I26" s="113" t="str">
        <f>IFERROR(IF(OverigeKostenDerden[[#This Row],[Aantal]]*OverigeKostenDerden[[#This Row],[Kosten per product / dienst]]*(1+OverigeKostenDerden[[#This Row],[Btw %]])=0,"",OverigeKostenDerden[[#This Row],[Aantal]]*OverigeKostenDerden[[#This Row],[Kosten per product / dienst]]*(1+OverigeKostenDerden[[#This Row],[Btw %]])),"")</f>
        <v/>
      </c>
      <c r="J26" s="63"/>
      <c r="K26" s="63"/>
      <c r="L26" s="63"/>
      <c r="M26" s="63"/>
    </row>
    <row r="27" spans="1:16" ht="22.5" customHeight="1" x14ac:dyDescent="0.25">
      <c r="A27" s="104"/>
      <c r="B27" s="104"/>
      <c r="C27" s="105"/>
      <c r="D27" s="106"/>
      <c r="E27" s="152"/>
      <c r="F27" s="105"/>
      <c r="G27" s="153"/>
      <c r="H27" s="154"/>
      <c r="I27" s="113" t="str">
        <f>IFERROR(IF(OverigeKostenDerden[[#This Row],[Aantal]]*OverigeKostenDerden[[#This Row],[Kosten per product / dienst]]*(1+OverigeKostenDerden[[#This Row],[Btw %]])=0,"",OverigeKostenDerden[[#This Row],[Aantal]]*OverigeKostenDerden[[#This Row],[Kosten per product / dienst]]*(1+OverigeKostenDerden[[#This Row],[Btw %]])),"")</f>
        <v/>
      </c>
      <c r="J27" s="63"/>
      <c r="K27" s="63"/>
      <c r="L27" s="63"/>
      <c r="M27" s="63"/>
    </row>
    <row r="28" spans="1:16" ht="22.5" customHeight="1" x14ac:dyDescent="0.25">
      <c r="A28" s="104"/>
      <c r="B28" s="104"/>
      <c r="C28" s="105"/>
      <c r="D28" s="106"/>
      <c r="E28" s="152"/>
      <c r="F28" s="105"/>
      <c r="G28" s="153"/>
      <c r="H28" s="152"/>
      <c r="I28" s="113" t="str">
        <f>IFERROR(IF(OverigeKostenDerden[[#This Row],[Aantal]]*OverigeKostenDerden[[#This Row],[Kosten per product / dienst]]*(1+OverigeKostenDerden[[#This Row],[Btw %]])=0,"",OverigeKostenDerden[[#This Row],[Aantal]]*OverigeKostenDerden[[#This Row],[Kosten per product / dienst]]*(1+OverigeKostenDerden[[#This Row],[Btw %]])),"")</f>
        <v/>
      </c>
      <c r="J28" s="63"/>
      <c r="K28" s="63"/>
      <c r="L28" s="63"/>
      <c r="M28" s="63"/>
    </row>
    <row r="29" spans="1:16" ht="22.5" customHeight="1" x14ac:dyDescent="0.25">
      <c r="A29" s="104"/>
      <c r="B29" s="104"/>
      <c r="C29" s="105"/>
      <c r="D29" s="106"/>
      <c r="E29" s="152"/>
      <c r="F29" s="105"/>
      <c r="G29" s="153"/>
      <c r="H29" s="152"/>
      <c r="I29" s="113" t="str">
        <f>IFERROR(IF(OverigeKostenDerden[[#This Row],[Aantal]]*OverigeKostenDerden[[#This Row],[Kosten per product / dienst]]*(1+OverigeKostenDerden[[#This Row],[Btw %]])=0,"",OverigeKostenDerden[[#This Row],[Aantal]]*OverigeKostenDerden[[#This Row],[Kosten per product / dienst]]*(1+OverigeKostenDerden[[#This Row],[Btw %]])),"")</f>
        <v/>
      </c>
      <c r="J29" s="63"/>
      <c r="K29" s="63"/>
      <c r="L29" s="63"/>
      <c r="M29" s="63"/>
    </row>
    <row r="30" spans="1:16" ht="22.5" customHeight="1" thickBot="1" x14ac:dyDescent="0.3">
      <c r="A30" s="104"/>
      <c r="B30" s="104"/>
      <c r="C30" s="105"/>
      <c r="D30" s="106"/>
      <c r="E30" s="152"/>
      <c r="F30" s="105"/>
      <c r="G30" s="153"/>
      <c r="H30" s="152"/>
      <c r="I30" s="113" t="str">
        <f>IFERROR(IF(OverigeKostenDerden[[#This Row],[Aantal]]*OverigeKostenDerden[[#This Row],[Kosten per product / dienst]]*(1+OverigeKostenDerden[[#This Row],[Btw %]])=0,"",OverigeKostenDerden[[#This Row],[Aantal]]*OverigeKostenDerden[[#This Row],[Kosten per product / dienst]]*(1+OverigeKostenDerden[[#This Row],[Btw %]])),"")</f>
        <v/>
      </c>
      <c r="J30" s="63"/>
      <c r="K30" s="63"/>
      <c r="L30" s="63"/>
      <c r="M30" s="63"/>
    </row>
    <row r="31" spans="1:16" ht="26.25" customHeight="1" thickTop="1" x14ac:dyDescent="0.25">
      <c r="A31" s="89"/>
      <c r="B31" s="89"/>
      <c r="C31" s="252" t="s">
        <v>106</v>
      </c>
      <c r="D31" s="252"/>
      <c r="E31" s="252"/>
      <c r="F31" s="252"/>
      <c r="G31" s="252"/>
      <c r="H31" s="148" t="s">
        <v>71</v>
      </c>
      <c r="I31" s="149">
        <f>SUM(OverigeKostenDerden[Kosten totaal])</f>
        <v>0</v>
      </c>
      <c r="J31" s="63"/>
      <c r="K31" s="63"/>
      <c r="L31" s="63"/>
      <c r="M31" s="63"/>
    </row>
    <row r="32" spans="1:16" ht="22.2" customHeight="1" x14ac:dyDescent="0.25">
      <c r="C32" s="252"/>
      <c r="D32" s="252"/>
      <c r="E32" s="252"/>
      <c r="F32" s="252"/>
      <c r="G32" s="252"/>
      <c r="H32" s="137"/>
    </row>
    <row r="33" spans="3:15" ht="12" customHeight="1" x14ac:dyDescent="0.25">
      <c r="C33" s="62" t="s">
        <v>18</v>
      </c>
      <c r="D33" s="67"/>
      <c r="M33" s="63"/>
    </row>
    <row r="34" spans="3:15" ht="12" customHeight="1" x14ac:dyDescent="0.25">
      <c r="C34" s="241" t="s">
        <v>94</v>
      </c>
      <c r="D34" s="241"/>
      <c r="E34" s="241"/>
      <c r="F34" s="241"/>
      <c r="G34" s="241"/>
      <c r="H34" s="241"/>
      <c r="I34" s="241"/>
      <c r="J34" s="241"/>
      <c r="K34" s="241"/>
      <c r="L34" s="241"/>
      <c r="M34" s="241"/>
      <c r="N34" s="241"/>
    </row>
    <row r="35" spans="3:15" ht="21" customHeight="1" x14ac:dyDescent="0.25">
      <c r="C35" s="124" t="s">
        <v>26</v>
      </c>
      <c r="D35" s="124" t="s">
        <v>0</v>
      </c>
      <c r="E35" s="124"/>
      <c r="F35" s="124"/>
      <c r="G35" s="124"/>
      <c r="H35" s="243" t="s">
        <v>70</v>
      </c>
      <c r="I35" s="243"/>
      <c r="J35" s="155"/>
      <c r="K35" s="156"/>
      <c r="L35" s="221"/>
      <c r="M35" s="221"/>
      <c r="N35" s="89"/>
    </row>
    <row r="36" spans="3:15" ht="18" customHeight="1" x14ac:dyDescent="0.25">
      <c r="C36" s="157" t="str">
        <f>IF(Beginpagina!$C20=0,"",Beginpagina!$C20)</f>
        <v/>
      </c>
      <c r="D36" s="251" t="str">
        <f>IF(Beginpagina!D20=0,"",Beginpagina!D20)</f>
        <v/>
      </c>
      <c r="E36" s="251"/>
      <c r="F36" s="251"/>
      <c r="G36" s="251"/>
      <c r="H36" s="251"/>
      <c r="I36" s="158">
        <f>SUMIF(OverigeKostenDerden[Activiteit (klik op de cel voor info en vul deze altijd in)],1,OverigeKostenDerden[Kosten totaal])+SUMIF(LoonkostenDerden[Activiteit (klik op de cel voor info en vul deze altijd in)],1,LoonkostenDerden[Kosten totaal])</f>
        <v>0</v>
      </c>
      <c r="J36" s="159"/>
      <c r="K36" s="63"/>
      <c r="L36" s="221"/>
      <c r="M36" s="221"/>
      <c r="N36" s="89"/>
    </row>
    <row r="37" spans="3:15" ht="18" customHeight="1" x14ac:dyDescent="0.25">
      <c r="C37" s="157" t="str">
        <f>IF(Beginpagina!$C21=0,"",Beginpagina!$C21)</f>
        <v/>
      </c>
      <c r="D37" s="251" t="str">
        <f>IF(Beginpagina!D21=0,"",Beginpagina!D21)</f>
        <v/>
      </c>
      <c r="E37" s="251"/>
      <c r="F37" s="251"/>
      <c r="G37" s="251"/>
      <c r="H37" s="251"/>
      <c r="I37" s="158">
        <f>SUMIF(OverigeKostenDerden[Activiteit (klik op de cel voor info en vul deze altijd in)],2,OverigeKostenDerden[Kosten totaal])+SUMIF(LoonkostenDerden[Activiteit (klik op de cel voor info en vul deze altijd in)],2,LoonkostenDerden[Kosten totaal])</f>
        <v>0</v>
      </c>
      <c r="J37" s="160"/>
      <c r="K37" s="63"/>
      <c r="L37" s="221"/>
      <c r="M37" s="221"/>
      <c r="N37" s="89"/>
    </row>
    <row r="38" spans="3:15" ht="18" customHeight="1" x14ac:dyDescent="0.25">
      <c r="C38" s="157" t="str">
        <f>IF(Beginpagina!$C22=0,"",Beginpagina!$C22)</f>
        <v/>
      </c>
      <c r="D38" s="251" t="str">
        <f>IF(Beginpagina!D22=0,"",Beginpagina!D22)</f>
        <v/>
      </c>
      <c r="E38" s="251"/>
      <c r="F38" s="251"/>
      <c r="G38" s="251"/>
      <c r="H38" s="251"/>
      <c r="I38" s="158">
        <f>SUMIF(OverigeKostenDerden[Activiteit (klik op de cel voor info en vul deze altijd in)],3,OverigeKostenDerden[Kosten totaal])+SUMIF(LoonkostenDerden[Activiteit (klik op de cel voor info en vul deze altijd in)],3,LoonkostenDerden[Kosten totaal])</f>
        <v>0</v>
      </c>
      <c r="J38" s="160"/>
      <c r="K38" s="63"/>
      <c r="L38" s="221"/>
      <c r="M38" s="221"/>
      <c r="N38" s="89"/>
    </row>
    <row r="39" spans="3:15" ht="18" customHeight="1" x14ac:dyDescent="0.25">
      <c r="C39" s="157" t="str">
        <f>IF(Beginpagina!$C23=0,"",Beginpagina!$C23)</f>
        <v/>
      </c>
      <c r="D39" s="251" t="str">
        <f>IF(Beginpagina!D23=0,"",Beginpagina!D23)</f>
        <v/>
      </c>
      <c r="E39" s="251"/>
      <c r="F39" s="251"/>
      <c r="G39" s="251"/>
      <c r="H39" s="251"/>
      <c r="I39" s="158">
        <f>SUMIF(OverigeKostenDerden[Activiteit (klik op de cel voor info en vul deze altijd in)],4,OverigeKostenDerden[Kosten totaal])+SUMIF(LoonkostenDerden[Activiteit (klik op de cel voor info en vul deze altijd in)],4,LoonkostenDerden[Kosten totaal])</f>
        <v>0</v>
      </c>
      <c r="J39" s="160"/>
      <c r="K39" s="63"/>
      <c r="L39" s="63"/>
      <c r="M39" s="63"/>
      <c r="N39" s="89"/>
    </row>
    <row r="40" spans="3:15" ht="18" customHeight="1" x14ac:dyDescent="0.25">
      <c r="C40" s="157" t="str">
        <f>IF(Beginpagina!$C24=0,"",Beginpagina!$C24)</f>
        <v/>
      </c>
      <c r="D40" s="251" t="str">
        <f>IF(Beginpagina!D24=0,"",Beginpagina!D24)</f>
        <v/>
      </c>
      <c r="E40" s="251"/>
      <c r="F40" s="251"/>
      <c r="G40" s="251"/>
      <c r="H40" s="251"/>
      <c r="I40" s="158">
        <f>SUMIF(OverigeKostenDerden[Activiteit (klik op de cel voor info en vul deze altijd in)],5,OverigeKostenDerden[Kosten totaal])+SUMIF(LoonkostenDerden[Activiteit (klik op de cel voor info en vul deze altijd in)],5,LoonkostenDerden[Kosten totaal])</f>
        <v>0</v>
      </c>
      <c r="J40" s="160"/>
      <c r="K40" s="63"/>
      <c r="L40" s="63"/>
      <c r="M40" s="63"/>
      <c r="N40" s="89"/>
    </row>
    <row r="41" spans="3:15" ht="18" customHeight="1" x14ac:dyDescent="0.25">
      <c r="C41" s="157" t="str">
        <f>IF(Beginpagina!$C25=0,"",Beginpagina!$C25)</f>
        <v/>
      </c>
      <c r="D41" s="251" t="str">
        <f>IF(Beginpagina!D25=0,"",Beginpagina!D25)</f>
        <v/>
      </c>
      <c r="E41" s="251"/>
      <c r="F41" s="251"/>
      <c r="G41" s="251"/>
      <c r="H41" s="251"/>
      <c r="I41" s="158">
        <f>SUMIF(OverigeKostenDerden[Activiteit (klik op de cel voor info en vul deze altijd in)],6,OverigeKostenDerden[Kosten totaal])+SUMIF(LoonkostenDerden[Activiteit (klik op de cel voor info en vul deze altijd in)],6,LoonkostenDerden[Kosten totaal])</f>
        <v>0</v>
      </c>
      <c r="J41" s="160"/>
      <c r="K41" s="63"/>
      <c r="L41" s="63"/>
      <c r="M41" s="63"/>
      <c r="N41" s="89"/>
    </row>
    <row r="42" spans="3:15" ht="18" customHeight="1" x14ac:dyDescent="0.25">
      <c r="C42" s="157" t="str">
        <f>IF(Beginpagina!$C26=0,"",Beginpagina!$C26)</f>
        <v/>
      </c>
      <c r="D42" s="251" t="str">
        <f>IF(Beginpagina!D26=0,"",Beginpagina!D26)</f>
        <v/>
      </c>
      <c r="E42" s="251"/>
      <c r="F42" s="251"/>
      <c r="G42" s="251"/>
      <c r="H42" s="251"/>
      <c r="I42" s="158">
        <f>SUMIF(OverigeKostenDerden[Activiteit (klik op de cel voor info en vul deze altijd in)],7,OverigeKostenDerden[Kosten totaal])+SUMIF(LoonkostenDerden[Activiteit (klik op de cel voor info en vul deze altijd in)],7,LoonkostenDerden[Kosten totaal])</f>
        <v>0</v>
      </c>
      <c r="J42" s="160"/>
      <c r="K42" s="63"/>
      <c r="L42" s="63"/>
      <c r="M42" s="63"/>
      <c r="N42" s="89"/>
    </row>
    <row r="43" spans="3:15" ht="18" customHeight="1" x14ac:dyDescent="0.25">
      <c r="C43" s="157" t="str">
        <f>IF(Beginpagina!$C27=0,"",Beginpagina!$C27)</f>
        <v/>
      </c>
      <c r="D43" s="251" t="str">
        <f>IF(Beginpagina!D27=0,"",Beginpagina!D27)</f>
        <v/>
      </c>
      <c r="E43" s="251"/>
      <c r="F43" s="251"/>
      <c r="G43" s="251"/>
      <c r="H43" s="251"/>
      <c r="I43" s="158">
        <f>SUMIF(OverigeKostenDerden[Activiteit (klik op de cel voor info en vul deze altijd in)],8,OverigeKostenDerden[Kosten totaal])+SUMIF(LoonkostenDerden[Activiteit (klik op de cel voor info en vul deze altijd in)],8,LoonkostenDerden[Kosten totaal])</f>
        <v>0</v>
      </c>
      <c r="J43" s="160"/>
      <c r="K43" s="63"/>
      <c r="L43" s="63"/>
      <c r="M43" s="63"/>
      <c r="N43" s="89"/>
    </row>
    <row r="44" spans="3:15" ht="18" customHeight="1" x14ac:dyDescent="0.25">
      <c r="C44" s="157" t="str">
        <f>IF(Beginpagina!$C28=0,"",Beginpagina!$C28)</f>
        <v/>
      </c>
      <c r="D44" s="251" t="str">
        <f>IF(Beginpagina!D28=0,"",Beginpagina!D28)</f>
        <v/>
      </c>
      <c r="E44" s="251"/>
      <c r="F44" s="251"/>
      <c r="G44" s="251"/>
      <c r="H44" s="251"/>
      <c r="I44" s="158">
        <f>SUMIF(OverigeKostenDerden[Activiteit (klik op de cel voor info en vul deze altijd in)],9,OverigeKostenDerden[Kosten totaal])+SUMIF(LoonkostenDerden[Activiteit (klik op de cel voor info en vul deze altijd in)],9,LoonkostenDerden[Kosten totaal])</f>
        <v>0</v>
      </c>
      <c r="J44" s="160"/>
      <c r="K44" s="63"/>
      <c r="L44" s="221"/>
      <c r="M44" s="221"/>
      <c r="N44" s="89"/>
    </row>
    <row r="45" spans="3:15" ht="18" customHeight="1" x14ac:dyDescent="0.25">
      <c r="C45" s="161" t="str">
        <f>IF(Beginpagina!$C29=0,"",Beginpagina!$C29)</f>
        <v/>
      </c>
      <c r="D45" s="254" t="str">
        <f>IF(Beginpagina!D29=0,"",Beginpagina!D29)</f>
        <v/>
      </c>
      <c r="E45" s="254"/>
      <c r="F45" s="254"/>
      <c r="G45" s="254"/>
      <c r="H45" s="254"/>
      <c r="I45" s="162">
        <f>SUMIF(OverigeKostenDerden[Activiteit (klik op de cel voor info en vul deze altijd in)],10,OverigeKostenDerden[Kosten totaal])+SUMIF(LoonkostenDerden[Activiteit (klik op de cel voor info en vul deze altijd in)],10,LoonkostenDerden[Kosten totaal])</f>
        <v>0</v>
      </c>
      <c r="J45" s="163"/>
      <c r="K45" s="63"/>
      <c r="L45" s="221"/>
      <c r="M45" s="221"/>
      <c r="N45" s="158"/>
      <c r="O45" s="89"/>
    </row>
    <row r="46" spans="3:15" ht="22.2" customHeight="1" x14ac:dyDescent="0.25">
      <c r="C46" s="127"/>
    </row>
    <row r="47" spans="3:15" ht="12" customHeight="1" x14ac:dyDescent="0.3">
      <c r="C47" s="135" t="s">
        <v>21</v>
      </c>
      <c r="D47" s="94"/>
      <c r="E47" s="94"/>
      <c r="F47" s="94"/>
      <c r="G47" s="94"/>
      <c r="H47" s="84"/>
      <c r="I47" s="84"/>
      <c r="J47" s="84"/>
      <c r="K47" s="84"/>
      <c r="L47" s="89" t="s">
        <v>28</v>
      </c>
      <c r="N47" s="61"/>
    </row>
    <row r="48" spans="3:15" ht="12" customHeight="1" x14ac:dyDescent="0.25">
      <c r="C48" s="248" t="s">
        <v>57</v>
      </c>
      <c r="D48" s="248"/>
      <c r="E48" s="248"/>
      <c r="F48" s="248"/>
      <c r="G48" s="248"/>
      <c r="H48" s="248"/>
      <c r="I48" s="248"/>
      <c r="J48" s="248"/>
      <c r="K48" s="88"/>
      <c r="L48" s="88"/>
      <c r="M48" s="88"/>
    </row>
    <row r="49" spans="3:13" ht="12" customHeight="1" x14ac:dyDescent="0.25">
      <c r="C49" s="248"/>
      <c r="D49" s="248"/>
      <c r="E49" s="248"/>
      <c r="F49" s="248"/>
      <c r="G49" s="248"/>
      <c r="H49" s="248"/>
      <c r="I49" s="248"/>
      <c r="J49" s="248"/>
      <c r="K49" s="88"/>
      <c r="L49" s="88"/>
      <c r="M49" s="88"/>
    </row>
    <row r="50" spans="3:13" ht="12" customHeight="1" x14ac:dyDescent="0.25">
      <c r="C50" s="248"/>
      <c r="D50" s="248"/>
      <c r="E50" s="248"/>
      <c r="F50" s="248"/>
      <c r="G50" s="248"/>
      <c r="H50" s="248"/>
      <c r="I50" s="248"/>
      <c r="J50" s="248"/>
    </row>
    <row r="51" spans="3:13" ht="12" x14ac:dyDescent="0.25">
      <c r="C51" s="248"/>
      <c r="D51" s="248"/>
      <c r="E51" s="248"/>
      <c r="F51" s="248"/>
      <c r="G51" s="248"/>
      <c r="H51" s="248"/>
      <c r="I51" s="248"/>
      <c r="J51" s="248"/>
    </row>
    <row r="52" spans="3:13" ht="12" x14ac:dyDescent="0.25"/>
    <row r="53" spans="3:13" ht="12" x14ac:dyDescent="0.25"/>
    <row r="54" spans="3:13" ht="12" x14ac:dyDescent="0.25"/>
    <row r="55" spans="3:13" ht="12" x14ac:dyDescent="0.25"/>
    <row r="56" spans="3:13" ht="12" x14ac:dyDescent="0.25"/>
    <row r="57" spans="3:13" ht="12" x14ac:dyDescent="0.25"/>
    <row r="58" spans="3:13" ht="12" x14ac:dyDescent="0.25"/>
    <row r="59" spans="3:13" ht="12" x14ac:dyDescent="0.25"/>
    <row r="60" spans="3:13" ht="12" x14ac:dyDescent="0.25"/>
    <row r="61" spans="3:13" ht="12" x14ac:dyDescent="0.25"/>
    <row r="62" spans="3:13" ht="12" x14ac:dyDescent="0.25"/>
    <row r="63" spans="3:13" ht="12" x14ac:dyDescent="0.25"/>
    <row r="64" spans="3:13" ht="12" x14ac:dyDescent="0.25"/>
    <row r="65" spans="1:15" ht="12" x14ac:dyDescent="0.25"/>
    <row r="66" spans="1:15" ht="12" x14ac:dyDescent="0.25"/>
    <row r="67" spans="1:15" ht="12" x14ac:dyDescent="0.25"/>
    <row r="68" spans="1:15" ht="12" x14ac:dyDescent="0.25"/>
    <row r="69" spans="1:15" ht="12" x14ac:dyDescent="0.25"/>
    <row r="70" spans="1:15" ht="12" x14ac:dyDescent="0.25"/>
    <row r="71" spans="1:15" ht="12" x14ac:dyDescent="0.25"/>
    <row r="72" spans="1:15" s="101" customFormat="1" ht="10.5" customHeight="1" x14ac:dyDescent="0.25">
      <c r="A72" s="67"/>
      <c r="B72" s="67"/>
      <c r="C72" s="89"/>
      <c r="D72" s="89"/>
      <c r="E72" s="89"/>
      <c r="F72" s="89"/>
      <c r="G72" s="89"/>
      <c r="H72" s="89"/>
      <c r="I72" s="89"/>
      <c r="J72" s="89"/>
      <c r="K72" s="89"/>
      <c r="L72" s="89"/>
      <c r="M72" s="89"/>
      <c r="N72" s="164"/>
      <c r="O72" s="67"/>
    </row>
    <row r="73" spans="1:15" ht="10.5" customHeight="1" x14ac:dyDescent="0.25"/>
    <row r="74" spans="1:15" ht="10.5" customHeight="1" thickBot="1" x14ac:dyDescent="0.3"/>
    <row r="75" spans="1:15" ht="18" customHeight="1" x14ac:dyDescent="0.25">
      <c r="C75" s="131"/>
      <c r="D75" s="131"/>
      <c r="E75" s="131"/>
      <c r="F75" s="131"/>
      <c r="G75" s="131"/>
      <c r="H75" s="132"/>
      <c r="I75" s="132"/>
      <c r="J75" s="253" t="s">
        <v>110</v>
      </c>
      <c r="K75" s="253"/>
      <c r="L75" s="253"/>
      <c r="M75" s="253"/>
    </row>
    <row r="76" spans="1:15" ht="10.5" customHeight="1" x14ac:dyDescent="0.25">
      <c r="A76" s="90"/>
      <c r="B76" s="90"/>
      <c r="C76" s="90"/>
      <c r="D76" s="90"/>
      <c r="E76" s="90"/>
      <c r="F76" s="90"/>
      <c r="G76" s="90"/>
      <c r="H76" s="90"/>
      <c r="I76" s="90"/>
      <c r="J76" s="90"/>
      <c r="K76" s="90"/>
      <c r="L76" s="90"/>
      <c r="M76" s="90"/>
      <c r="N76" s="90"/>
      <c r="O76" s="90"/>
    </row>
    <row r="77" spans="1:15" ht="10.5" customHeight="1" x14ac:dyDescent="0.25">
      <c r="A77" s="90"/>
      <c r="B77" s="90"/>
      <c r="C77" s="90"/>
      <c r="D77" s="90"/>
      <c r="E77" s="90"/>
      <c r="F77" s="90"/>
      <c r="G77" s="90"/>
      <c r="H77" s="90"/>
      <c r="I77" s="90"/>
      <c r="J77" s="90"/>
      <c r="K77" s="90"/>
      <c r="L77" s="90"/>
      <c r="M77" s="90"/>
      <c r="N77" s="90"/>
      <c r="O77" s="90"/>
    </row>
    <row r="78" spans="1:15" ht="10.5" customHeight="1" x14ac:dyDescent="0.25">
      <c r="A78" s="90"/>
      <c r="B78" s="90"/>
      <c r="C78" s="90"/>
      <c r="D78" s="90"/>
      <c r="E78" s="90"/>
      <c r="F78" s="90"/>
      <c r="G78" s="90"/>
      <c r="H78" s="90"/>
      <c r="I78" s="90"/>
      <c r="J78" s="90"/>
      <c r="K78" s="90"/>
      <c r="L78" s="90"/>
      <c r="M78" s="90"/>
      <c r="N78" s="90"/>
      <c r="O78" s="90"/>
    </row>
    <row r="79" spans="1:15" ht="10.5" customHeight="1" x14ac:dyDescent="0.25">
      <c r="A79" s="90"/>
      <c r="B79" s="90"/>
      <c r="C79" s="90"/>
      <c r="D79" s="90"/>
      <c r="E79" s="90"/>
      <c r="F79" s="90"/>
      <c r="G79" s="90"/>
      <c r="H79" s="90"/>
      <c r="I79" s="90"/>
      <c r="J79" s="90"/>
      <c r="K79" s="90"/>
      <c r="L79" s="90"/>
      <c r="M79" s="90"/>
      <c r="N79" s="90"/>
      <c r="O79" s="90"/>
    </row>
    <row r="80" spans="1:15" ht="10.5" customHeight="1" x14ac:dyDescent="0.25">
      <c r="A80" s="90"/>
      <c r="B80" s="90"/>
      <c r="C80" s="90"/>
      <c r="D80" s="90"/>
      <c r="E80" s="90"/>
      <c r="F80" s="90"/>
      <c r="G80" s="90"/>
      <c r="H80" s="90"/>
      <c r="I80" s="90"/>
      <c r="J80" s="90"/>
      <c r="K80" s="90"/>
      <c r="L80" s="90"/>
      <c r="M80" s="90"/>
      <c r="N80" s="90"/>
      <c r="O80" s="90"/>
    </row>
    <row r="81" s="90" customFormat="1" ht="10.5" customHeight="1" x14ac:dyDescent="0.25"/>
    <row r="82" s="90" customFormat="1" ht="10.5" customHeight="1" x14ac:dyDescent="0.25"/>
    <row r="83" s="90" customFormat="1" ht="10.5" customHeight="1" x14ac:dyDescent="0.25"/>
    <row r="84" s="90" customFormat="1" ht="10.5" customHeight="1" x14ac:dyDescent="0.25"/>
    <row r="85" s="90" customFormat="1" ht="10.5" customHeight="1" x14ac:dyDescent="0.25"/>
    <row r="86" s="90" customFormat="1" ht="10.5" customHeight="1" x14ac:dyDescent="0.25"/>
    <row r="87" s="90" customFormat="1" ht="10.5" customHeight="1" x14ac:dyDescent="0.25"/>
    <row r="88" s="90" customFormat="1" ht="10.5" customHeight="1" x14ac:dyDescent="0.25"/>
    <row r="89" s="90" customFormat="1" ht="12" x14ac:dyDescent="0.25"/>
    <row r="90" s="90" customFormat="1" ht="10.5" customHeight="1" x14ac:dyDescent="0.25"/>
  </sheetData>
  <sheetProtection insertRows="0" deleteRows="0" sort="0" autoFilter="0" pivotTables="0"/>
  <mergeCells count="22">
    <mergeCell ref="C31:G32"/>
    <mergeCell ref="C18:G19"/>
    <mergeCell ref="C48:J51"/>
    <mergeCell ref="J75:M75"/>
    <mergeCell ref="L38:M38"/>
    <mergeCell ref="L44:M44"/>
    <mergeCell ref="D38:H38"/>
    <mergeCell ref="D44:H44"/>
    <mergeCell ref="L45:M45"/>
    <mergeCell ref="D45:H45"/>
    <mergeCell ref="D36:H36"/>
    <mergeCell ref="D37:H37"/>
    <mergeCell ref="C34:N34"/>
    <mergeCell ref="L35:M35"/>
    <mergeCell ref="L36:M36"/>
    <mergeCell ref="L37:M37"/>
    <mergeCell ref="D43:H43"/>
    <mergeCell ref="H35:I35"/>
    <mergeCell ref="D39:H39"/>
    <mergeCell ref="D40:H40"/>
    <mergeCell ref="D41:H41"/>
    <mergeCell ref="D42:H42"/>
  </mergeCells>
  <conditionalFormatting sqref="C36:H45">
    <cfRule type="expression" dxfId="25" priority="14">
      <formula>$C36&lt;&gt;""</formula>
    </cfRule>
  </conditionalFormatting>
  <conditionalFormatting sqref="I36:J37 I38:I45">
    <cfRule type="expression" dxfId="20" priority="6">
      <formula>$C36&lt;&gt;""</formula>
    </cfRule>
  </conditionalFormatting>
  <conditionalFormatting sqref="J38:J44">
    <cfRule type="expression" dxfId="19" priority="1">
      <formula>$C38&lt;&gt;""</formula>
    </cfRule>
  </conditionalFormatting>
  <conditionalFormatting sqref="L36:M45">
    <cfRule type="expression" dxfId="18" priority="25">
      <formula>$M36&lt;0</formula>
    </cfRule>
  </conditionalFormatting>
  <conditionalFormatting sqref="N45">
    <cfRule type="expression" dxfId="17" priority="23">
      <formula>$N45&lt;0</formula>
    </cfRule>
  </conditionalFormatting>
  <dataValidations count="14">
    <dataValidation allowBlank="1" showInputMessage="1" showErrorMessage="1" errorTitle="Let op!" error="Het is niet mogelijk om hier zelf wat in te vullen. U kunt alleen gebruik maken van de keuzelijst." sqref="D13:D17" xr:uid="{00000000-0002-0000-0200-000000000000}"/>
    <dataValidation type="whole" operator="lessThan" allowBlank="1" showInputMessage="1" showErrorMessage="1" error="Dit is geen geldig activiteitnummer." prompt="Kies voor welke activiteit u deze kosten maakt. Gebruik hiervoor het nummer in onderstaande tabel &quot;Subsidiabele Activiteiten&quot;." sqref="C13:C17" xr:uid="{00000000-0002-0000-0200-000001000000}">
      <formula1>C$46</formula1>
    </dataValidation>
    <dataValidation type="list" allowBlank="1" showInputMessage="1" showErrorMessage="1" errorTitle="Let op!" error="Het is niet mogelijk om hier zelf wat in te vullen. U kunt alleen gebruik maken van de keuzelijst." promptTitle="Btw%" prompt="Kies een Btw-tarief." sqref="H26:H30 H13:H17" xr:uid="{00000000-0002-0000-0200-000002000000}">
      <formula1>$Q$13:$Q$15</formula1>
    </dataValidation>
    <dataValidation type="decimal" operator="greaterThan" allowBlank="1" showInputMessage="1" showErrorMessage="1" error="Een punt is niet toegestaan. Gebruik een komma." prompt="Wij subsidiëren de volgende maximale uurtarieven:_x000a_Projectmedewerker  €85,-_x000a_Projectleider € 110_x000a_Specialist € 135,-_x000a__x000a_Het tarief voor de specialist moet altijd worden onderbouwd." sqref="G13:G17" xr:uid="{00000000-0002-0000-0200-000003000000}">
      <formula1>0</formula1>
    </dataValidation>
    <dataValidation type="decimal" operator="greaterThan" allowBlank="1" showInputMessage="1" showErrorMessage="1" error="Een punt is niet toegestaan. Gebruik een komma." sqref="G26:G30" xr:uid="{00000000-0002-0000-0200-000004000000}">
      <formula1>0</formula1>
    </dataValidation>
    <dataValidation type="whole" operator="greaterThan" allowBlank="1" showInputMessage="1" showErrorMessage="1" sqref="F26:F30" xr:uid="{00000000-0002-0000-0200-000005000000}">
      <formula1>0</formula1>
    </dataValidation>
    <dataValidation allowBlank="1" showInputMessage="1" errorTitle="Let op!" error="Het is niet mogelijk om hier zelf wat in te vullen. U kunt alleen gebruik maken van de keuzelijst." sqref="D26:D30" xr:uid="{00000000-0002-0000-0200-000006000000}"/>
    <dataValidation type="whole" operator="lessThan" allowBlank="1" showInputMessage="1" showErrorMessage="1" errorTitle="Let op!" error="Dit is geen geldig activiteitnummer." prompt="Kies voor welke activiteit u deze kosten maakt. Gebruik hiervoor het nummer in onderstaande tabel &quot;Subsidiabele Activiteiten&quot;." sqref="C26" xr:uid="{00000000-0002-0000-0200-000007000000}">
      <formula1>C35</formula1>
    </dataValidation>
    <dataValidation type="custom" allowBlank="1" showInputMessage="1" showErrorMessage="1" error="Hier a.u.b. geen wijzigingen" sqref="A91:O101 H32:K33 L12:O22 C31:G33 J10:O10 H19:K22 C20:G23 J23:O23 C10:G10 C24:O24 C18 C11:O11 O25:O34 L25:N33 J47:M74 A1:B75 N35:O75 C47:I75 D1:O9 C1:C6 C8:C9" xr:uid="{00000000-0002-0000-0200-000008000000}">
      <formula1>FALSE</formula1>
    </dataValidation>
    <dataValidation type="whole" operator="lessThan" allowBlank="1" showInputMessage="1" showErrorMessage="1" errorTitle="Let op!" error="Dit is geen geldig activiteitnummer." prompt="Kies voor welke activiteit u deze kosten maakt. Gebruik hiervoor het nummer in onderstaande tabel &quot;Subsidiabele Activiteiten&quot;." sqref="C27:C30" xr:uid="{00000000-0002-0000-0200-000009000000}">
      <formula1>$C$46</formula1>
    </dataValidation>
    <dataValidation allowBlank="1" showInputMessage="1" showErrorMessage="1" error="Hier a.u.b. geen wijzigingen" sqref="H10:I10 H23:I23 K35:M46 C34:N34 C35:H35 J35 J75:M75 C7" xr:uid="{00000000-0002-0000-0200-00000A000000}"/>
    <dataValidation allowBlank="1" showInputMessage="1" showErrorMessage="1" prompt="Kies voor welke activiteit u deze kosten maakt. Gebruik hiervoor het nummer in onderstaande tabel &quot;Subsidiabele Activiteiten&quot;." sqref="C12 C25" xr:uid="{00000000-0002-0000-0200-00000B000000}"/>
    <dataValidation type="custom" allowBlank="1" showInputMessage="1" showErrorMessage="1" sqref="J39:J45 H18 C36:H45 H31 I26:K31 I13:J18 K18" xr:uid="{00000000-0002-0000-0200-00000C000000}">
      <formula1>FALSE</formula1>
    </dataValidation>
    <dataValidation allowBlank="1" showInputMessage="1" showErrorMessage="1" prompt="Wij subsidiëren de volgende maximale uurtarieven:_x000a_Projectmedewerker  €85,-_x000a_Projectleider € 110_x000a_Specialist € 135,-_x000a__x000a_Het tarief voor de specialist moet altijd worden onderbouwd." sqref="G12" xr:uid="{6CC59F05-256F-422B-9C13-EA66D92FD8B3}"/>
  </dataValidations>
  <pageMargins left="0.7" right="0.7" top="0.75" bottom="0.75" header="0.3" footer="0.3"/>
  <pageSetup paperSize="9" scale="73" fitToHeight="0" orientation="landscape" verticalDpi="0" r:id="rId1"/>
  <ignoredErrors>
    <ignoredError sqref="Q13:Q15" unlockedFormula="1"/>
    <ignoredError sqref="M19:O24 A12:B26 I26:I30" listDataValidation="1"/>
    <ignoredError sqref="I13:I18" unlockedFormula="1" listDataValidation="1"/>
  </ignoredErrors>
  <drawing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19" id="{0856CA69-716B-4159-8C4F-362E16C7FDD6}">
            <xm:f>Beginpagina!$E$15="Ja"</xm:f>
            <x14:dxf>
              <font>
                <color rgb="FF005A9A"/>
              </font>
            </x14:dxf>
          </x14:cfRule>
          <xm:sqref>H12</xm:sqref>
        </x14:conditionalFormatting>
        <x14:conditionalFormatting xmlns:xm="http://schemas.microsoft.com/office/excel/2006/main">
          <x14:cfRule type="expression" priority="20" id="{0AD0DB41-35CD-4F1D-B22D-B7F779464AEF}">
            <xm:f>Beginpagina!$E$15="Ja"</xm:f>
            <x14:dxf>
              <fill>
                <patternFill>
                  <bgColor theme="0" tint="-0.14996795556505021"/>
                </patternFill>
              </fill>
            </x14:dxf>
          </x14:cfRule>
          <xm:sqref>H13:H17</xm:sqref>
        </x14:conditionalFormatting>
        <x14:conditionalFormatting xmlns:xm="http://schemas.microsoft.com/office/excel/2006/main">
          <x14:cfRule type="expression" priority="17" id="{C1877523-7FC0-409A-B0D7-3554380EDA09}">
            <xm:f>Beginpagina!$E$15="Ja"</xm:f>
            <x14:dxf>
              <font>
                <color rgb="FF005A9A"/>
              </font>
            </x14:dxf>
          </x14:cfRule>
          <xm:sqref>H25</xm:sqref>
        </x14:conditionalFormatting>
        <x14:conditionalFormatting xmlns:xm="http://schemas.microsoft.com/office/excel/2006/main">
          <x14:cfRule type="expression" priority="18" id="{05C738CE-A299-4498-9A48-3AEC108A6387}">
            <xm:f>Beginpagina!$E$15="Ja"</xm:f>
            <x14:dxf>
              <fill>
                <patternFill>
                  <bgColor theme="0" tint="-0.14996795556505021"/>
                </patternFill>
              </fill>
            </x14:dxf>
          </x14:cfRule>
          <xm:sqref>H26:H30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14">
    <tabColor rgb="FFC00000"/>
    <pageSetUpPr fitToPage="1"/>
  </sheetPr>
  <dimension ref="A1:O76"/>
  <sheetViews>
    <sheetView showGridLines="0" zoomScaleNormal="100" workbookViewId="0">
      <selection activeCell="A10" sqref="A10:XFD21"/>
    </sheetView>
  </sheetViews>
  <sheetFormatPr defaultColWidth="9.125" defaultRowHeight="0" customHeight="1" zeroHeight="1" x14ac:dyDescent="0.2"/>
  <cols>
    <col min="1" max="2" width="2.875" customWidth="1"/>
    <col min="3" max="3" width="9.125" style="2" customWidth="1"/>
    <col min="4" max="5" width="12.125" style="2" customWidth="1"/>
    <col min="6" max="6" width="9.125" style="2" customWidth="1"/>
    <col min="7" max="7" width="10.75" style="2" customWidth="1"/>
    <col min="8" max="8" width="9.125" style="2" customWidth="1"/>
    <col min="9" max="9" width="10.75" style="2" customWidth="1"/>
    <col min="10" max="10" width="9.125" style="2" customWidth="1"/>
    <col min="11" max="11" width="10.75" style="2" customWidth="1"/>
    <col min="12" max="13" width="10.125" style="2" customWidth="1"/>
    <col min="14" max="14" width="1.375" customWidth="1"/>
    <col min="15" max="15" width="5.75" customWidth="1"/>
    <col min="16" max="19" width="15.75" style="28" customWidth="1"/>
    <col min="20" max="16384" width="9.125" style="28"/>
  </cols>
  <sheetData>
    <row r="1" spans="1:15" ht="10.199999999999999" x14ac:dyDescent="0.2"/>
    <row r="2" spans="1:15" ht="10.199999999999999" x14ac:dyDescent="0.2"/>
    <row r="3" spans="1:15" ht="10.199999999999999" x14ac:dyDescent="0.2">
      <c r="C3" s="7"/>
      <c r="D3" s="7"/>
      <c r="E3" s="7"/>
      <c r="F3" s="7"/>
      <c r="G3" s="7"/>
    </row>
    <row r="4" spans="1:15" ht="17.399999999999999" x14ac:dyDescent="0.3">
      <c r="C4" s="8"/>
      <c r="D4" s="8"/>
      <c r="E4" s="8"/>
      <c r="F4" s="8"/>
      <c r="G4" s="8"/>
    </row>
    <row r="5" spans="1:15" ht="10.199999999999999" x14ac:dyDescent="0.2">
      <c r="C5" s="9"/>
      <c r="D5" s="9"/>
      <c r="E5" s="9"/>
      <c r="F5" s="9"/>
      <c r="G5" s="9"/>
    </row>
    <row r="6" spans="1:15" ht="10.199999999999999" x14ac:dyDescent="0.2"/>
    <row r="7" spans="1:15" ht="10.199999999999999" x14ac:dyDescent="0.2">
      <c r="D7" s="24" t="s">
        <v>27</v>
      </c>
    </row>
    <row r="8" spans="1:15" ht="10.199999999999999" x14ac:dyDescent="0.2">
      <c r="D8" s="24"/>
    </row>
    <row r="9" spans="1:15" ht="10.199999999999999" x14ac:dyDescent="0.2"/>
    <row r="10" spans="1:15" ht="16.2" x14ac:dyDescent="0.3">
      <c r="C10" s="10" t="s">
        <v>23</v>
      </c>
      <c r="D10" s="10"/>
      <c r="E10" s="10"/>
      <c r="F10" s="10"/>
      <c r="G10" s="10"/>
    </row>
    <row r="11" spans="1:15" ht="16.2" x14ac:dyDescent="0.3">
      <c r="C11" s="44" t="s">
        <v>52</v>
      </c>
      <c r="D11" s="10"/>
      <c r="E11" s="10"/>
      <c r="F11" s="10"/>
      <c r="G11" s="10"/>
    </row>
    <row r="12" spans="1:15" ht="12.6" x14ac:dyDescent="0.2">
      <c r="C12" s="3"/>
      <c r="D12" s="1"/>
    </row>
    <row r="13" spans="1:15" ht="10.199999999999999" x14ac:dyDescent="0.2">
      <c r="C13" s="49"/>
      <c r="D13" s="45" t="s">
        <v>58</v>
      </c>
      <c r="J13" s="50"/>
      <c r="K13" s="45" t="s">
        <v>56</v>
      </c>
    </row>
    <row r="14" spans="1:15" s="29" customFormat="1" ht="7.5" customHeight="1" x14ac:dyDescent="0.2">
      <c r="A14" s="1"/>
      <c r="B14" s="1"/>
      <c r="C14" s="11"/>
      <c r="D14" s="11"/>
      <c r="E14" s="11"/>
      <c r="F14" s="11"/>
      <c r="G14" s="11"/>
      <c r="H14" s="12"/>
      <c r="I14" s="12"/>
      <c r="J14" s="12"/>
      <c r="K14" s="12"/>
      <c r="L14" s="12"/>
      <c r="M14" s="12"/>
      <c r="N14" s="1"/>
      <c r="O14" s="1"/>
    </row>
    <row r="15" spans="1:15" ht="46.5" customHeight="1" x14ac:dyDescent="0.2">
      <c r="A15" s="40" t="s">
        <v>33</v>
      </c>
      <c r="B15" s="40" t="s">
        <v>47</v>
      </c>
      <c r="C15" s="30" t="s">
        <v>0</v>
      </c>
      <c r="D15" s="30" t="s">
        <v>38</v>
      </c>
      <c r="E15" s="30" t="s">
        <v>37</v>
      </c>
      <c r="F15" s="30" t="s">
        <v>10</v>
      </c>
      <c r="G15" s="30" t="s">
        <v>36</v>
      </c>
      <c r="H15" s="30" t="s">
        <v>19</v>
      </c>
      <c r="I15" s="30" t="s">
        <v>39</v>
      </c>
      <c r="J15" s="30" t="s">
        <v>4</v>
      </c>
      <c r="K15" s="30" t="s">
        <v>14</v>
      </c>
      <c r="L15" s="40" t="s">
        <v>25</v>
      </c>
      <c r="M15" s="40" t="s">
        <v>32</v>
      </c>
      <c r="N15" s="40" t="s">
        <v>48</v>
      </c>
      <c r="O15" s="40" t="s">
        <v>49</v>
      </c>
    </row>
    <row r="16" spans="1:15" ht="22.5" customHeight="1" x14ac:dyDescent="0.2">
      <c r="A16" s="13"/>
      <c r="B16" s="13"/>
      <c r="C16" s="4"/>
      <c r="D16" s="21"/>
      <c r="E16" s="4"/>
      <c r="F16" s="4"/>
      <c r="G16" s="52"/>
      <c r="H16" s="38"/>
      <c r="I16" s="37" t="str">
        <f>IFERROR(IF(Loonkosten7678[[#This Row],[Aantal]]*Loonkosten7678[[#This Row],[Kosten per product / dienst]]*(1+Loonkosten7678[[#This Row],[Btw %]])=0,"",Loonkosten7678[[#This Row],[Aantal]]*Loonkosten7678[[#This Row],[Kosten per product / dienst]]*(1+Loonkosten7678[[#This Row],[Btw %]])),"")</f>
        <v/>
      </c>
      <c r="J16" s="31" t="str">
        <f>IFERROR(VLOOKUP(Loonkosten7678[[#This Row],[Activiteit]],#REF!,3,0),"")</f>
        <v/>
      </c>
      <c r="K16" s="37" t="str">
        <f>IFERROR(((Loonkosten7678[[#This Row],[Kosten inc. btw]])*Loonkosten7678[[#This Row],[Subsidie %]]), "")</f>
        <v/>
      </c>
      <c r="L16" s="13"/>
      <c r="M16" s="13"/>
      <c r="N16" s="13"/>
      <c r="O16" s="13"/>
    </row>
    <row r="17" spans="1:15" ht="22.5" customHeight="1" x14ac:dyDescent="0.2">
      <c r="A17" s="13"/>
      <c r="B17" s="13"/>
      <c r="C17" s="4"/>
      <c r="D17" s="21"/>
      <c r="E17" s="4"/>
      <c r="F17" s="4"/>
      <c r="G17" s="52"/>
      <c r="H17" s="51"/>
      <c r="I17" s="37" t="str">
        <f>IFERROR(IF(Loonkosten7678[[#This Row],[Aantal]]*Loonkosten7678[[#This Row],[Kosten per product / dienst]]*(1+Loonkosten7678[[#This Row],[Btw %]])=0,"",Loonkosten7678[[#This Row],[Aantal]]*Loonkosten7678[[#This Row],[Kosten per product / dienst]]*(1+Loonkosten7678[[#This Row],[Btw %]])),"")</f>
        <v/>
      </c>
      <c r="J17" s="31" t="str">
        <f>IFERROR(VLOOKUP(Loonkosten7678[[#This Row],[Activiteit]],#REF!,3,0),"")</f>
        <v/>
      </c>
      <c r="K17" s="37" t="str">
        <f>IFERROR(((Loonkosten7678[[#This Row],[Kosten inc. btw]])*Loonkosten7678[[#This Row],[Subsidie %]]), "")</f>
        <v/>
      </c>
      <c r="L17" s="13"/>
      <c r="M17" s="13"/>
      <c r="N17" s="13"/>
      <c r="O17" s="13"/>
    </row>
    <row r="18" spans="1:15" ht="22.5" customHeight="1" x14ac:dyDescent="0.2">
      <c r="A18" s="13"/>
      <c r="B18" s="13"/>
      <c r="C18" s="4"/>
      <c r="D18" s="21"/>
      <c r="E18" s="4"/>
      <c r="F18" s="4"/>
      <c r="G18" s="52"/>
      <c r="H18" s="38"/>
      <c r="I18" s="37" t="str">
        <f>IFERROR(IF(Loonkosten7678[[#This Row],[Aantal]]*Loonkosten7678[[#This Row],[Kosten per product / dienst]]*(1+Loonkosten7678[[#This Row],[Btw %]])=0,"",Loonkosten7678[[#This Row],[Aantal]]*Loonkosten7678[[#This Row],[Kosten per product / dienst]]*(1+Loonkosten7678[[#This Row],[Btw %]])),"")</f>
        <v/>
      </c>
      <c r="J18" s="31" t="str">
        <f>IFERROR(VLOOKUP(Loonkosten7678[[#This Row],[Activiteit]],#REF!,3,0),"")</f>
        <v/>
      </c>
      <c r="K18" s="37" t="str">
        <f>IFERROR(((Loonkosten7678[[#This Row],[Kosten inc. btw]])*Loonkosten7678[[#This Row],[Subsidie %]]), "")</f>
        <v/>
      </c>
      <c r="L18" s="13"/>
      <c r="M18" s="13"/>
      <c r="N18" s="13"/>
      <c r="O18" s="13"/>
    </row>
    <row r="19" spans="1:15" ht="22.5" customHeight="1" x14ac:dyDescent="0.2">
      <c r="A19" s="13"/>
      <c r="B19" s="13"/>
      <c r="C19" s="4"/>
      <c r="D19" s="21"/>
      <c r="E19" s="4"/>
      <c r="F19" s="4"/>
      <c r="G19" s="52"/>
      <c r="H19" s="38"/>
      <c r="I19" s="37" t="str">
        <f>IFERROR(IF(Loonkosten7678[[#This Row],[Aantal]]*Loonkosten7678[[#This Row],[Kosten per product / dienst]]*(1+Loonkosten7678[[#This Row],[Btw %]])=0,"",Loonkosten7678[[#This Row],[Aantal]]*Loonkosten7678[[#This Row],[Kosten per product / dienst]]*(1+Loonkosten7678[[#This Row],[Btw %]])),"")</f>
        <v/>
      </c>
      <c r="J19" s="32" t="str">
        <f>IFERROR(VLOOKUP(Loonkosten7678[[#This Row],[Activiteit]],#REF!,3,0),"")</f>
        <v/>
      </c>
      <c r="K19" s="37" t="str">
        <f>IFERROR(((Loonkosten7678[[#This Row],[Kosten inc. btw]])*Loonkosten7678[[#This Row],[Subsidie %]]), "")</f>
        <v/>
      </c>
      <c r="L19" s="13"/>
      <c r="M19" s="13"/>
      <c r="N19" s="13"/>
      <c r="O19" s="13"/>
    </row>
    <row r="20" spans="1:15" ht="22.5" customHeight="1" x14ac:dyDescent="0.2">
      <c r="A20" s="13"/>
      <c r="B20" s="13"/>
      <c r="C20" s="4"/>
      <c r="D20" s="21"/>
      <c r="E20" s="4"/>
      <c r="F20" s="4"/>
      <c r="G20" s="52"/>
      <c r="H20" s="38"/>
      <c r="I20" s="37" t="str">
        <f>IFERROR(IF(Loonkosten7678[[#This Row],[Aantal]]*Loonkosten7678[[#This Row],[Kosten per product / dienst]]*(1+Loonkosten7678[[#This Row],[Btw %]])=0,"",Loonkosten7678[[#This Row],[Aantal]]*Loonkosten7678[[#This Row],[Kosten per product / dienst]]*(1+Loonkosten7678[[#This Row],[Btw %]])),"")</f>
        <v/>
      </c>
      <c r="J20" s="32" t="str">
        <f>IFERROR(VLOOKUP(Loonkosten7678[[#This Row],[Activiteit]],#REF!,3,0),"")</f>
        <v/>
      </c>
      <c r="K20" s="37" t="str">
        <f>IFERROR(((Loonkosten7678[[#This Row],[Kosten inc. btw]])*Loonkosten7678[[#This Row],[Subsidie %]]), "")</f>
        <v/>
      </c>
      <c r="L20" s="13"/>
      <c r="M20" s="13"/>
      <c r="N20" s="13"/>
      <c r="O20" s="13"/>
    </row>
    <row r="21" spans="1:15" ht="22.5" customHeight="1" x14ac:dyDescent="0.2">
      <c r="A21" s="2"/>
      <c r="B21" s="2"/>
      <c r="C21" s="259" t="s">
        <v>41</v>
      </c>
      <c r="D21" s="259"/>
      <c r="E21" s="259"/>
      <c r="F21" s="259"/>
      <c r="G21" s="259"/>
      <c r="H21" s="259"/>
      <c r="I21" s="259"/>
      <c r="J21" s="259"/>
      <c r="K21" s="259"/>
      <c r="L21" s="259"/>
      <c r="M21" s="14"/>
      <c r="N21" s="14"/>
      <c r="O21" s="2"/>
    </row>
    <row r="22" spans="1:15" ht="22.5" customHeight="1" x14ac:dyDescent="0.2">
      <c r="A22" s="2"/>
      <c r="B22" s="2"/>
      <c r="C22" s="39"/>
      <c r="D22" s="39"/>
      <c r="E22" s="39"/>
      <c r="F22" s="39"/>
      <c r="G22" s="39"/>
      <c r="H22" s="39"/>
      <c r="I22" s="39"/>
      <c r="J22" s="39"/>
      <c r="K22" s="39"/>
      <c r="L22" s="39"/>
      <c r="M22" s="14"/>
      <c r="N22" s="14"/>
      <c r="O22" s="2"/>
    </row>
    <row r="23" spans="1:15" ht="12" customHeight="1" x14ac:dyDescent="0.2">
      <c r="A23" s="2"/>
      <c r="B23" s="2"/>
      <c r="C23" s="3" t="s">
        <v>18</v>
      </c>
      <c r="D23" s="39"/>
      <c r="E23" s="39"/>
      <c r="F23" s="39"/>
      <c r="G23" s="39"/>
      <c r="H23" s="39"/>
      <c r="I23" s="39"/>
      <c r="J23" s="39"/>
      <c r="K23" s="39"/>
      <c r="L23" s="39"/>
      <c r="M23" s="14"/>
      <c r="N23" s="14"/>
      <c r="O23" s="2"/>
    </row>
    <row r="24" spans="1:15" ht="12" customHeight="1" x14ac:dyDescent="0.2">
      <c r="C24" s="11"/>
      <c r="D24" s="11"/>
      <c r="E24" s="11"/>
      <c r="F24" s="11"/>
      <c r="G24" s="11"/>
    </row>
    <row r="25" spans="1:15" ht="21" customHeight="1" x14ac:dyDescent="0.2">
      <c r="C25" s="23" t="s">
        <v>26</v>
      </c>
      <c r="D25" s="23" t="s">
        <v>0</v>
      </c>
      <c r="E25" s="23"/>
      <c r="F25" s="23"/>
      <c r="G25" s="23"/>
      <c r="H25" s="23"/>
      <c r="I25" s="23"/>
      <c r="J25" s="256" t="s">
        <v>29</v>
      </c>
      <c r="K25" s="256"/>
      <c r="L25" s="34" t="s">
        <v>34</v>
      </c>
      <c r="M25" s="256" t="s">
        <v>35</v>
      </c>
      <c r="N25" s="256"/>
      <c r="O25" s="2"/>
    </row>
    <row r="26" spans="1:15" ht="18" customHeight="1" x14ac:dyDescent="0.2">
      <c r="C26" s="13" t="str">
        <f>IF(Beginpagina!$C$20=0,"",Beginpagina!$C$20)</f>
        <v/>
      </c>
      <c r="D26" s="257" t="str">
        <f>IF(Beginpagina!$D$20=0,"",Beginpagina!$D$20)</f>
        <v/>
      </c>
      <c r="E26" s="257"/>
      <c r="F26" s="257"/>
      <c r="G26" s="257"/>
      <c r="H26" s="257"/>
      <c r="I26" s="257"/>
      <c r="J26" s="258" t="e">
        <f>SUMIF(Loonkosten[Activiteit (klik op de cel en vul deze altijd in)],1,#REF!)+SUMIF(LoonkostenDerden[Activiteit (klik op de cel voor info en vul deze altijd in)],1,#REF!)+SUMIF(Loonkosten7678[Activiteit],1,Loonkosten7678[Subsidie])+SUMIF(Loonkosten767810[Activiteit (klik op de cel voor info en vul deze altijd in)],1,#REF!)+SUMIF(Loonkosten76781011[Activiteit (klik op de cel voor info en vul deze altijd in)],1,Loonkosten76781011[Kosten totaal])</f>
        <v>#REF!</v>
      </c>
      <c r="K26" s="258"/>
      <c r="L26" s="36">
        <f>_xlfn.IFNA(VLOOKUP(C26,Beginpagina!$C$19:$G$29,5,0),"")</f>
        <v>0</v>
      </c>
      <c r="M26" s="258" t="str">
        <f t="shared" ref="M26:M30" si="0">IFERROR((IF(L26&gt;J26,L26-J26,0)),"")</f>
        <v/>
      </c>
      <c r="N26" s="258"/>
      <c r="O26" s="2"/>
    </row>
    <row r="27" spans="1:15" ht="18" customHeight="1" x14ac:dyDescent="0.2">
      <c r="C27" s="13" t="str">
        <f>IF(Beginpagina!$C$21=0,"",Beginpagina!$C$21)</f>
        <v/>
      </c>
      <c r="D27" s="257" t="str">
        <f>IF(Beginpagina!$D$21=0,"",Beginpagina!$D$21)</f>
        <v/>
      </c>
      <c r="E27" s="257"/>
      <c r="F27" s="257"/>
      <c r="G27" s="257"/>
      <c r="H27" s="257"/>
      <c r="I27" s="257"/>
      <c r="J27" s="258" t="e">
        <f>SUMIF(Loonkosten[Activiteit (klik op de cel en vul deze altijd in)],2,#REF!)+SUMIF(LoonkostenDerden[Activiteit (klik op de cel voor info en vul deze altijd in)],2,#REF!)+SUMIF(Loonkosten7678[Activiteit],2,Loonkosten7678[Subsidie])+SUMIF(Loonkosten767810[Activiteit (klik op de cel voor info en vul deze altijd in)],2,#REF!)+SUMIF(Loonkosten76781011[Activiteit (klik op de cel voor info en vul deze altijd in)],2,Loonkosten76781011[Kosten totaal])</f>
        <v>#REF!</v>
      </c>
      <c r="K27" s="258"/>
      <c r="L27" s="36">
        <f>_xlfn.IFNA(VLOOKUP(C27,Beginpagina!$C$19:$G$29,5,0),"")</f>
        <v>0</v>
      </c>
      <c r="M27" s="258" t="str">
        <f t="shared" si="0"/>
        <v/>
      </c>
      <c r="N27" s="258"/>
      <c r="O27" s="2"/>
    </row>
    <row r="28" spans="1:15" ht="18" customHeight="1" x14ac:dyDescent="0.2">
      <c r="C28" s="13" t="str">
        <f>IF(Beginpagina!$C$22=0,"",Beginpagina!$C$22)</f>
        <v/>
      </c>
      <c r="D28" s="257" t="str">
        <f>IF(Beginpagina!$D$22=0,"",Beginpagina!$D$22)</f>
        <v/>
      </c>
      <c r="E28" s="257"/>
      <c r="F28" s="257"/>
      <c r="G28" s="257"/>
      <c r="H28" s="257"/>
      <c r="I28" s="257"/>
      <c r="J28" s="258" t="e">
        <f>SUMIF(Loonkosten[Activiteit (klik op de cel en vul deze altijd in)],3,#REF!)+SUMIF(LoonkostenDerden[Activiteit (klik op de cel voor info en vul deze altijd in)],3,#REF!)+SUMIF(Loonkosten7678[Activiteit],3,Loonkosten7678[Subsidie])+SUMIF(Loonkosten767810[Activiteit (klik op de cel voor info en vul deze altijd in)],3,#REF!)+SUMIF(Loonkosten76781011[Activiteit (klik op de cel voor info en vul deze altijd in)],3,Loonkosten76781011[Kosten totaal])</f>
        <v>#REF!</v>
      </c>
      <c r="K28" s="258"/>
      <c r="L28" s="36">
        <f>_xlfn.IFNA(VLOOKUP(C28,Beginpagina!$C$19:$G$29,5,0),"")</f>
        <v>0</v>
      </c>
      <c r="M28" s="258" t="str">
        <f t="shared" si="0"/>
        <v/>
      </c>
      <c r="N28" s="258"/>
      <c r="O28" s="2"/>
    </row>
    <row r="29" spans="1:15" ht="18" customHeight="1" x14ac:dyDescent="0.2">
      <c r="C29" s="13" t="str">
        <f>IF(Beginpagina!$C$23=0,"",Beginpagina!$C$23)</f>
        <v/>
      </c>
      <c r="D29" s="257" t="str">
        <f>IF(Beginpagina!$D$23=0,"",Beginpagina!$D$23)</f>
        <v/>
      </c>
      <c r="E29" s="257"/>
      <c r="F29" s="257"/>
      <c r="G29" s="257"/>
      <c r="H29" s="257"/>
      <c r="I29" s="257"/>
      <c r="J29" s="258" t="e">
        <f>SUMIF(Loonkosten[Activiteit (klik op de cel en vul deze altijd in)],4,#REF!)+SUMIF(LoonkostenDerden[Activiteit (klik op de cel voor info en vul deze altijd in)],4,#REF!)+SUMIF(Loonkosten7678[Activiteit],4,Loonkosten7678[Subsidie])+SUMIF(Loonkosten767810[Activiteit (klik op de cel voor info en vul deze altijd in)],4,#REF!)+SUMIF(Loonkosten76781011[Activiteit (klik op de cel voor info en vul deze altijd in)],4,Loonkosten76781011[Kosten totaal])</f>
        <v>#REF!</v>
      </c>
      <c r="K29" s="258"/>
      <c r="L29" s="36">
        <f>_xlfn.IFNA(VLOOKUP(C29,Beginpagina!$C$19:$G$29,5,0),"")</f>
        <v>0</v>
      </c>
      <c r="M29" s="258" t="str">
        <f t="shared" si="0"/>
        <v/>
      </c>
      <c r="N29" s="258"/>
      <c r="O29" s="2"/>
    </row>
    <row r="30" spans="1:15" ht="18" customHeight="1" x14ac:dyDescent="0.2">
      <c r="C30" s="13" t="str">
        <f>IF(Beginpagina!$C$30=0,"",Beginpagina!$C$30)</f>
        <v/>
      </c>
      <c r="D30" s="260" t="str">
        <f>IF(Beginpagina!$D$30=0,"",Beginpagina!$D$30)</f>
        <v/>
      </c>
      <c r="E30" s="260"/>
      <c r="F30" s="260"/>
      <c r="G30" s="260"/>
      <c r="H30" s="260"/>
      <c r="I30" s="260"/>
      <c r="J30" s="258" t="e">
        <f>SUMIF(Loonkosten[Activiteit (klik op de cel en vul deze altijd in)],5,#REF!)+SUMIF(LoonkostenDerden[Activiteit (klik op de cel voor info en vul deze altijd in)],5,#REF!)+SUMIF(Loonkosten7678[Activiteit],5,Loonkosten7678[Subsidie])+SUMIF(Loonkosten767810[Activiteit (klik op de cel voor info en vul deze altijd in)],5,#REF!)+SUMIF(Loonkosten76781011[Activiteit (klik op de cel voor info en vul deze altijd in)],5,Loonkosten76781011[Kosten totaal])</f>
        <v>#REF!</v>
      </c>
      <c r="K30" s="258"/>
      <c r="L30" s="36">
        <f>_xlfn.IFNA(VLOOKUP(C30,Beginpagina!$C$19:$G$29,5,0),"")</f>
        <v>0</v>
      </c>
      <c r="M30" s="258" t="str">
        <f t="shared" si="0"/>
        <v/>
      </c>
      <c r="N30" s="258"/>
      <c r="O30" s="2"/>
    </row>
    <row r="31" spans="1:15" ht="7.5" customHeight="1" x14ac:dyDescent="0.2">
      <c r="C31" s="33" t="e">
        <f>(MAX(#REF!)+1)</f>
        <v>#REF!</v>
      </c>
    </row>
    <row r="32" spans="1:15" ht="18" customHeight="1" x14ac:dyDescent="0.3">
      <c r="C32" s="10" t="s">
        <v>21</v>
      </c>
      <c r="D32" s="10"/>
      <c r="E32" s="10"/>
      <c r="F32" s="10"/>
      <c r="G32" s="10"/>
      <c r="H32" s="15"/>
      <c r="I32" s="15"/>
      <c r="J32" s="15"/>
      <c r="K32" s="15"/>
      <c r="L32" s="16"/>
      <c r="M32" s="16"/>
      <c r="N32" s="5"/>
    </row>
    <row r="33" spans="3:11" ht="10.5" customHeight="1" x14ac:dyDescent="0.2">
      <c r="C33" s="15"/>
      <c r="D33" s="15"/>
      <c r="E33" s="15"/>
      <c r="F33" s="15"/>
      <c r="G33" s="15"/>
      <c r="H33" s="15"/>
      <c r="I33" s="15"/>
      <c r="J33" s="15"/>
      <c r="K33" s="15"/>
    </row>
    <row r="34" spans="3:11" ht="10.5" customHeight="1" x14ac:dyDescent="0.2">
      <c r="C34" s="255" t="s">
        <v>57</v>
      </c>
      <c r="D34" s="255"/>
      <c r="E34" s="255"/>
      <c r="F34" s="255"/>
      <c r="G34" s="255"/>
      <c r="H34" s="255"/>
      <c r="I34" s="255"/>
      <c r="J34" s="255"/>
      <c r="K34" s="16"/>
    </row>
    <row r="35" spans="3:11" ht="11.4" x14ac:dyDescent="0.2">
      <c r="C35" s="255"/>
      <c r="D35" s="255"/>
      <c r="E35" s="255"/>
      <c r="F35" s="255"/>
      <c r="G35" s="255"/>
      <c r="H35" s="255"/>
      <c r="I35" s="255"/>
      <c r="J35" s="255"/>
      <c r="K35" s="16"/>
    </row>
    <row r="36" spans="3:11" ht="10.199999999999999" x14ac:dyDescent="0.2">
      <c r="C36" s="255"/>
      <c r="D36" s="255"/>
      <c r="E36" s="255"/>
      <c r="F36" s="255"/>
      <c r="G36" s="255"/>
      <c r="H36" s="255"/>
      <c r="I36" s="255"/>
      <c r="J36" s="255"/>
    </row>
    <row r="37" spans="3:11" ht="10.199999999999999" x14ac:dyDescent="0.2">
      <c r="C37" s="255"/>
      <c r="D37" s="255"/>
      <c r="E37" s="255"/>
      <c r="F37" s="255"/>
      <c r="G37" s="255"/>
      <c r="H37" s="255"/>
      <c r="I37" s="255"/>
      <c r="J37" s="255"/>
    </row>
    <row r="38" spans="3:11" ht="10.199999999999999" x14ac:dyDescent="0.2"/>
    <row r="39" spans="3:11" ht="10.199999999999999" x14ac:dyDescent="0.2"/>
    <row r="40" spans="3:11" ht="10.199999999999999" x14ac:dyDescent="0.2"/>
    <row r="41" spans="3:11" ht="10.199999999999999" x14ac:dyDescent="0.2"/>
    <row r="42" spans="3:11" ht="10.199999999999999" x14ac:dyDescent="0.2"/>
    <row r="43" spans="3:11" ht="10.199999999999999" x14ac:dyDescent="0.2"/>
    <row r="44" spans="3:11" ht="10.199999999999999" x14ac:dyDescent="0.2"/>
    <row r="45" spans="3:11" ht="10.199999999999999" x14ac:dyDescent="0.2"/>
    <row r="46" spans="3:11" ht="10.199999999999999" x14ac:dyDescent="0.2"/>
    <row r="47" spans="3:11" ht="10.199999999999999" x14ac:dyDescent="0.2"/>
    <row r="48" spans="3:11" ht="10.199999999999999" x14ac:dyDescent="0.2"/>
    <row r="49" spans="1:15" ht="10.199999999999999" x14ac:dyDescent="0.2"/>
    <row r="50" spans="1:15" ht="10.199999999999999" x14ac:dyDescent="0.2"/>
    <row r="51" spans="1:15" ht="10.199999999999999" x14ac:dyDescent="0.2"/>
    <row r="52" spans="1:15" ht="10.199999999999999" x14ac:dyDescent="0.2"/>
    <row r="53" spans="1:15" ht="10.199999999999999" x14ac:dyDescent="0.2"/>
    <row r="54" spans="1:15" ht="10.199999999999999" x14ac:dyDescent="0.2"/>
    <row r="55" spans="1:15" ht="10.199999999999999" x14ac:dyDescent="0.2"/>
    <row r="56" spans="1:15" ht="10.199999999999999" x14ac:dyDescent="0.2"/>
    <row r="57" spans="1:15" ht="10.199999999999999" x14ac:dyDescent="0.2"/>
    <row r="58" spans="1:15" s="29" customFormat="1" ht="10.5" customHeight="1" x14ac:dyDescent="0.2">
      <c r="A58" s="1"/>
      <c r="B58" s="1"/>
      <c r="C58" s="2"/>
      <c r="D58" s="2"/>
      <c r="E58" s="2"/>
      <c r="F58" s="2"/>
      <c r="G58" s="2"/>
      <c r="H58" s="2"/>
      <c r="I58" s="2"/>
      <c r="J58" s="2"/>
      <c r="K58" s="2"/>
      <c r="L58" s="22"/>
      <c r="M58" s="22"/>
      <c r="N58" s="6"/>
      <c r="O58" s="1"/>
    </row>
    <row r="59" spans="1:15" ht="10.5" customHeight="1" x14ac:dyDescent="0.2"/>
    <row r="60" spans="1:15" ht="10.5" customHeight="1" thickBot="1" x14ac:dyDescent="0.25"/>
    <row r="61" spans="1:15" ht="18" customHeight="1" x14ac:dyDescent="0.2">
      <c r="C61" s="17" t="e">
        <f>CONCATENATE("Subsidieaanvraag voor ",Beginpagina!#REF!)</f>
        <v>#REF!</v>
      </c>
      <c r="D61" s="17"/>
      <c r="E61" s="17"/>
      <c r="F61" s="17"/>
      <c r="G61" s="17"/>
      <c r="H61" s="18"/>
      <c r="I61" s="18"/>
      <c r="J61" s="25"/>
      <c r="K61" s="25"/>
      <c r="L61" s="25"/>
      <c r="M61" s="25" t="s">
        <v>17</v>
      </c>
    </row>
    <row r="62" spans="1:15" ht="10.5" customHeight="1" x14ac:dyDescent="0.2">
      <c r="A62" s="28"/>
      <c r="B62" s="28"/>
      <c r="C62" s="28"/>
      <c r="D62" s="28"/>
      <c r="E62" s="28"/>
      <c r="F62" s="28"/>
      <c r="G62" s="28"/>
      <c r="H62" s="28"/>
      <c r="I62" s="28"/>
      <c r="J62" s="28"/>
      <c r="K62" s="28"/>
      <c r="L62" s="28"/>
      <c r="M62" s="28"/>
      <c r="N62" s="28"/>
      <c r="O62" s="28"/>
    </row>
    <row r="63" spans="1:15" ht="10.5" customHeight="1" x14ac:dyDescent="0.2">
      <c r="A63" s="28"/>
      <c r="B63" s="28"/>
      <c r="C63" s="28"/>
      <c r="D63" s="28"/>
      <c r="E63" s="28"/>
      <c r="F63" s="28"/>
      <c r="G63" s="28"/>
      <c r="H63" s="28"/>
      <c r="I63" s="28"/>
      <c r="J63" s="28"/>
      <c r="K63" s="28"/>
      <c r="L63" s="28"/>
      <c r="M63" s="28"/>
      <c r="N63" s="28"/>
      <c r="O63" s="28"/>
    </row>
    <row r="64" spans="1:15" ht="10.5" customHeight="1" x14ac:dyDescent="0.2">
      <c r="A64" s="28"/>
      <c r="B64" s="28"/>
      <c r="C64" s="28"/>
      <c r="D64" s="28"/>
      <c r="E64" s="28"/>
      <c r="F64" s="28"/>
      <c r="G64" s="28"/>
      <c r="H64" s="28"/>
      <c r="I64" s="28"/>
      <c r="J64" s="28"/>
      <c r="K64" s="28"/>
      <c r="L64" s="28"/>
      <c r="M64" s="28"/>
      <c r="N64" s="28"/>
      <c r="O64" s="28"/>
    </row>
    <row r="65" s="28" customFormat="1" ht="10.5" customHeight="1" x14ac:dyDescent="0.2"/>
    <row r="66" s="28" customFormat="1" ht="10.5" customHeight="1" x14ac:dyDescent="0.2"/>
    <row r="67" s="28" customFormat="1" ht="10.5" customHeight="1" x14ac:dyDescent="0.2"/>
    <row r="68" s="28" customFormat="1" ht="10.5" customHeight="1" x14ac:dyDescent="0.2"/>
    <row r="69" s="28" customFormat="1" ht="10.5" customHeight="1" x14ac:dyDescent="0.2"/>
    <row r="70" s="28" customFormat="1" ht="10.5" customHeight="1" x14ac:dyDescent="0.2"/>
    <row r="71" s="28" customFormat="1" ht="10.5" customHeight="1" x14ac:dyDescent="0.2"/>
    <row r="72" s="28" customFormat="1" ht="10.5" customHeight="1" x14ac:dyDescent="0.2"/>
    <row r="73" s="28" customFormat="1" ht="10.5" customHeight="1" x14ac:dyDescent="0.2"/>
    <row r="74" s="28" customFormat="1" ht="10.5" customHeight="1" x14ac:dyDescent="0.2"/>
    <row r="75" s="28" customFormat="1" ht="10.5" customHeight="1" x14ac:dyDescent="0.2"/>
    <row r="76" s="28" customFormat="1" ht="10.5" customHeight="1" x14ac:dyDescent="0.2"/>
  </sheetData>
  <sheetProtection deleteRows="0"/>
  <mergeCells count="19">
    <mergeCell ref="M25:N25"/>
    <mergeCell ref="D26:I26"/>
    <mergeCell ref="J26:K26"/>
    <mergeCell ref="M26:N26"/>
    <mergeCell ref="D27:I27"/>
    <mergeCell ref="J27:K27"/>
    <mergeCell ref="M27:N27"/>
    <mergeCell ref="M28:N28"/>
    <mergeCell ref="M29:N29"/>
    <mergeCell ref="M30:N30"/>
    <mergeCell ref="D29:I29"/>
    <mergeCell ref="J29:K29"/>
    <mergeCell ref="D30:I30"/>
    <mergeCell ref="J30:K30"/>
    <mergeCell ref="C34:J37"/>
    <mergeCell ref="J25:K25"/>
    <mergeCell ref="D28:I28"/>
    <mergeCell ref="J28:K28"/>
    <mergeCell ref="C21:L21"/>
  </mergeCells>
  <conditionalFormatting sqref="C26:I30 L26:L30">
    <cfRule type="expression" dxfId="16" priority="13">
      <formula>$C26&lt;&gt;""</formula>
    </cfRule>
  </conditionalFormatting>
  <conditionalFormatting sqref="J26:K30">
    <cfRule type="expression" dxfId="13" priority="7">
      <formula>$J26&gt;$L26</formula>
    </cfRule>
    <cfRule type="expression" dxfId="12" priority="8">
      <formula>$C26&lt;&gt;""</formula>
    </cfRule>
  </conditionalFormatting>
  <conditionalFormatting sqref="M26:N30">
    <cfRule type="expression" dxfId="11" priority="3">
      <formula>$N26&lt;0</formula>
    </cfRule>
    <cfRule type="expression" dxfId="10" priority="4">
      <formula>$C26&lt;&gt;""</formula>
    </cfRule>
  </conditionalFormatting>
  <dataValidations count="6">
    <dataValidation type="textLength" operator="lessThan" allowBlank="1" showInputMessage="1" showErrorMessage="1" errorTitle="Te veel tekens" error="U hebt meer dan 2500 tekens gebruikt. Kort de omschrijving/opmerking in." sqref="M21:N23 C21:C22" xr:uid="{00000000-0002-0000-0300-000000000000}">
      <formula1>2500</formula1>
    </dataValidation>
    <dataValidation type="whole" operator="lessThan" allowBlank="1" showInputMessage="1" showErrorMessage="1" errorTitle="Let op!" error="Het is niet mogelijk om hier zelf wat in te vullen. U kunt alleen gebruik maken van de keuzelijst." prompt="Kies voor welke activiteit u deze kosten maakt. Gebruik hiervoor het nummer in onderstaande tabel &quot;Subsidiabele Activiteiten&quot;." sqref="C16:C20" xr:uid="{00000000-0002-0000-0300-000001000000}">
      <formula1>C31</formula1>
    </dataValidation>
    <dataValidation allowBlank="1" showInputMessage="1" errorTitle="Let op!" error="Het is niet mogelijk om hier zelf wat in te vullen. U kunt alleen gebruik maken van de keuzelijst." sqref="D16:D20" xr:uid="{00000000-0002-0000-0300-000002000000}"/>
    <dataValidation type="list" allowBlank="1" showInputMessage="1" showErrorMessage="1" errorTitle="Let op!" error="Het is niet mogelijk om hier zelf wat in te vullen. U kunt alleen gebruik maken van de keuzelijst." promptTitle="Btw%" prompt="Kies een Btw-tarief." sqref="H16:H20" xr:uid="{00000000-0002-0000-0300-000003000000}">
      <formula1>"0%,6%,9%,21%"</formula1>
    </dataValidation>
    <dataValidation type="whole" operator="greaterThan" allowBlank="1" showInputMessage="1" showErrorMessage="1" sqref="F16:F20" xr:uid="{00000000-0002-0000-0300-000004000000}">
      <formula1>0</formula1>
    </dataValidation>
    <dataValidation type="decimal" operator="greaterThan" allowBlank="1" showInputMessage="1" showErrorMessage="1" error="Een punt is niet toegestaan. Gebruik een komma." sqref="G16:G20" xr:uid="{00000000-0002-0000-0300-000005000000}">
      <formula1>0</formula1>
    </dataValidation>
  </dataValidations>
  <pageMargins left="0.7" right="0.7" top="0.75" bottom="0.75" header="0.3" footer="0.3"/>
  <pageSetup paperSize="9" scale="77" fitToHeight="0" orientation="landscape" verticalDpi="0"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expression" priority="1" id="{FFB94BCD-A8FF-479C-84BA-7CD9EC9C752C}">
            <xm:f>Beginpagina!$E$15="Ja"</xm:f>
            <x14:dxf>
              <font>
                <color rgb="FF005A9A"/>
              </font>
            </x14:dxf>
          </x14:cfRule>
          <xm:sqref>H15</xm:sqref>
        </x14:conditionalFormatting>
        <x14:conditionalFormatting xmlns:xm="http://schemas.microsoft.com/office/excel/2006/main">
          <x14:cfRule type="expression" priority="2" id="{CC174DFC-4E72-45B9-9675-453BFCFE456A}">
            <xm:f>Beginpagina!$E$15="Ja"</xm:f>
            <x14:dxf>
              <fill>
                <patternFill>
                  <bgColor theme="0" tint="-0.14996795556505021"/>
                </patternFill>
              </fill>
            </x14:dxf>
          </x14:cfRule>
          <xm:sqref>H16:H20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6">
    <pageSetUpPr fitToPage="1"/>
  </sheetPr>
  <dimension ref="A1:O83"/>
  <sheetViews>
    <sheetView showGridLines="0" topLeftCell="A10" zoomScaleNormal="100" workbookViewId="0"/>
  </sheetViews>
  <sheetFormatPr defaultColWidth="9.125" defaultRowHeight="0" customHeight="1" zeroHeight="1" x14ac:dyDescent="0.2"/>
  <cols>
    <col min="1" max="2" width="2.875" style="28" customWidth="1"/>
    <col min="3" max="3" width="9.125" style="28" customWidth="1"/>
    <col min="4" max="5" width="12.125" style="28" customWidth="1"/>
    <col min="6" max="8" width="9.125" style="28" customWidth="1"/>
    <col min="9" max="9" width="12.125" style="28" customWidth="1"/>
    <col min="10" max="10" width="9.125" style="28" customWidth="1"/>
    <col min="11" max="11" width="12.125" style="28" customWidth="1"/>
    <col min="12" max="13" width="10.125" style="28" customWidth="1"/>
    <col min="14" max="14" width="1.375" style="28" customWidth="1"/>
    <col min="15" max="15" width="5.75" style="28" customWidth="1"/>
    <col min="16" max="19" width="15.75" style="28" customWidth="1"/>
    <col min="20" max="16384" width="9.125" style="28"/>
  </cols>
  <sheetData>
    <row r="1" spans="1:15" ht="10.199999999999999" x14ac:dyDescent="0.2">
      <c r="A1"/>
      <c r="B1"/>
      <c r="C1" s="2"/>
      <c r="D1" s="2"/>
      <c r="E1" s="2"/>
      <c r="F1" s="2"/>
      <c r="G1" s="2"/>
      <c r="H1" s="2"/>
      <c r="I1" s="2"/>
      <c r="J1" s="2"/>
      <c r="K1" s="2"/>
      <c r="L1" s="2"/>
      <c r="M1" s="2"/>
      <c r="N1"/>
      <c r="O1"/>
    </row>
    <row r="2" spans="1:15" ht="10.199999999999999" x14ac:dyDescent="0.2">
      <c r="A2"/>
      <c r="B2"/>
      <c r="C2" s="2"/>
      <c r="D2" s="2"/>
      <c r="E2" s="2"/>
      <c r="F2" s="2"/>
      <c r="G2" s="2"/>
      <c r="H2" s="2"/>
      <c r="I2" s="2"/>
      <c r="J2" s="2"/>
      <c r="K2" s="2"/>
      <c r="L2" s="2"/>
      <c r="M2" s="2"/>
      <c r="N2"/>
      <c r="O2"/>
    </row>
    <row r="3" spans="1:15" ht="10.199999999999999" x14ac:dyDescent="0.2">
      <c r="A3"/>
      <c r="B3"/>
      <c r="C3" s="7"/>
      <c r="D3" s="7"/>
      <c r="E3" s="7"/>
      <c r="F3" s="7"/>
      <c r="G3" s="7"/>
      <c r="H3" s="2"/>
      <c r="I3" s="2"/>
      <c r="J3" s="2"/>
      <c r="K3" s="2"/>
      <c r="L3" s="2"/>
      <c r="M3" s="2"/>
      <c r="N3"/>
      <c r="O3"/>
    </row>
    <row r="4" spans="1:15" ht="17.399999999999999" x14ac:dyDescent="0.3">
      <c r="A4"/>
      <c r="B4"/>
      <c r="C4" s="8"/>
      <c r="D4" s="8"/>
      <c r="E4" s="8"/>
      <c r="F4" s="8"/>
      <c r="G4" s="8"/>
      <c r="H4" s="2"/>
      <c r="I4" s="2"/>
      <c r="J4" s="2"/>
      <c r="K4" s="2"/>
      <c r="L4" s="2"/>
      <c r="M4" s="2"/>
      <c r="N4"/>
      <c r="O4"/>
    </row>
    <row r="5" spans="1:15" ht="10.199999999999999" x14ac:dyDescent="0.2">
      <c r="A5"/>
      <c r="B5"/>
      <c r="C5" s="9"/>
      <c r="D5" s="9"/>
      <c r="E5" s="9"/>
      <c r="F5" s="9"/>
      <c r="G5" s="9"/>
      <c r="H5" s="2"/>
      <c r="I5" s="2"/>
      <c r="J5" s="2"/>
      <c r="K5" s="2"/>
      <c r="L5" s="2"/>
      <c r="M5" s="2"/>
      <c r="N5"/>
      <c r="O5"/>
    </row>
    <row r="6" spans="1:15" ht="10.199999999999999" x14ac:dyDescent="0.2">
      <c r="A6"/>
      <c r="B6"/>
      <c r="C6" s="2"/>
      <c r="D6" s="2"/>
      <c r="E6" s="2"/>
      <c r="F6" s="2"/>
      <c r="G6" s="2"/>
      <c r="H6" s="2"/>
      <c r="I6" s="2"/>
      <c r="J6" s="2"/>
      <c r="K6" s="2"/>
      <c r="L6" s="2"/>
      <c r="M6" s="2"/>
      <c r="N6"/>
      <c r="O6"/>
    </row>
    <row r="7" spans="1:15" ht="10.199999999999999" x14ac:dyDescent="0.2">
      <c r="A7"/>
      <c r="B7"/>
      <c r="C7" s="2"/>
      <c r="D7" s="24" t="s">
        <v>73</v>
      </c>
      <c r="E7" s="2"/>
      <c r="F7" s="2"/>
      <c r="G7" s="2"/>
      <c r="H7" s="2"/>
      <c r="I7" s="2"/>
      <c r="J7" s="2"/>
      <c r="K7" s="2"/>
      <c r="L7" s="2"/>
      <c r="M7" s="2"/>
      <c r="N7"/>
      <c r="O7"/>
    </row>
    <row r="8" spans="1:15" ht="10.199999999999999" x14ac:dyDescent="0.2">
      <c r="A8"/>
      <c r="B8"/>
      <c r="C8" s="2"/>
      <c r="D8" s="24"/>
      <c r="E8" s="2"/>
      <c r="F8" s="2"/>
      <c r="G8" s="2"/>
      <c r="H8" s="2"/>
      <c r="I8" s="2"/>
      <c r="J8" s="2"/>
      <c r="K8" s="2"/>
      <c r="L8" s="2"/>
      <c r="M8" s="2"/>
      <c r="N8"/>
      <c r="O8"/>
    </row>
    <row r="9" spans="1:15" ht="10.199999999999999" x14ac:dyDescent="0.2">
      <c r="A9"/>
      <c r="B9"/>
      <c r="C9" s="2"/>
      <c r="D9" s="2"/>
      <c r="E9" s="2"/>
      <c r="F9" s="2"/>
      <c r="G9" s="2"/>
      <c r="H9" s="2"/>
      <c r="I9" s="2"/>
      <c r="J9" s="2"/>
      <c r="K9" s="2"/>
      <c r="L9" s="2"/>
      <c r="M9" s="2"/>
      <c r="N9"/>
      <c r="O9"/>
    </row>
    <row r="10" spans="1:15" ht="16.2" x14ac:dyDescent="0.3">
      <c r="A10"/>
      <c r="B10"/>
      <c r="C10" s="10" t="s">
        <v>22</v>
      </c>
      <c r="D10" s="10"/>
      <c r="E10" s="10"/>
      <c r="F10" s="10"/>
      <c r="G10" s="10"/>
      <c r="H10" s="2"/>
      <c r="I10" s="2"/>
      <c r="J10" s="2"/>
      <c r="K10" s="2"/>
      <c r="L10" s="2"/>
      <c r="M10" s="2"/>
      <c r="N10"/>
      <c r="O10"/>
    </row>
    <row r="11" spans="1:15" ht="16.2" x14ac:dyDescent="0.3">
      <c r="A11"/>
      <c r="B11"/>
      <c r="C11" s="44" t="s">
        <v>60</v>
      </c>
      <c r="D11" s="10"/>
      <c r="E11" s="10"/>
      <c r="F11" s="10"/>
      <c r="G11" s="10"/>
      <c r="H11" s="2"/>
      <c r="I11" s="2"/>
      <c r="J11" s="2"/>
      <c r="K11" s="2"/>
      <c r="L11" s="2"/>
      <c r="M11" s="2"/>
      <c r="N11"/>
      <c r="O11"/>
    </row>
    <row r="12" spans="1:15" ht="10.199999999999999" x14ac:dyDescent="0.2">
      <c r="A12"/>
      <c r="B12"/>
      <c r="C12" s="2"/>
      <c r="D12" s="2"/>
      <c r="E12" s="2"/>
      <c r="F12" s="2"/>
      <c r="G12" s="2"/>
      <c r="H12" s="2"/>
      <c r="I12" s="2"/>
      <c r="J12" s="2"/>
      <c r="K12" s="2"/>
      <c r="L12" s="2"/>
      <c r="M12" s="2"/>
      <c r="N12"/>
      <c r="O12"/>
    </row>
    <row r="13" spans="1:15" ht="10.199999999999999" x14ac:dyDescent="0.2">
      <c r="A13"/>
      <c r="B13"/>
      <c r="C13" s="58" t="s">
        <v>58</v>
      </c>
      <c r="D13" s="58"/>
      <c r="E13" s="58"/>
      <c r="F13" s="58"/>
      <c r="G13" s="2"/>
      <c r="H13" s="57" t="s">
        <v>67</v>
      </c>
      <c r="I13" s="57"/>
      <c r="J13" s="2"/>
      <c r="K13" s="2"/>
      <c r="L13" s="2"/>
      <c r="M13" s="2"/>
      <c r="N13"/>
      <c r="O13"/>
    </row>
    <row r="14" spans="1:15" s="29" customFormat="1" ht="7.5" customHeight="1" x14ac:dyDescent="0.2">
      <c r="A14" s="1"/>
      <c r="B14" s="1"/>
      <c r="C14" s="11"/>
      <c r="D14" s="11"/>
      <c r="E14" s="11"/>
      <c r="F14" s="11"/>
      <c r="G14" s="11"/>
      <c r="H14" s="12"/>
      <c r="I14" s="12"/>
      <c r="J14" s="12"/>
      <c r="K14" s="12"/>
      <c r="L14" s="12"/>
      <c r="M14" s="12"/>
      <c r="N14" s="1"/>
      <c r="O14" s="1"/>
    </row>
    <row r="15" spans="1:15" ht="57.75" customHeight="1" x14ac:dyDescent="0.2">
      <c r="A15" s="40" t="s">
        <v>33</v>
      </c>
      <c r="B15" s="40" t="s">
        <v>47</v>
      </c>
      <c r="C15" s="30" t="s">
        <v>72</v>
      </c>
      <c r="D15" s="30" t="s">
        <v>38</v>
      </c>
      <c r="E15" s="30" t="s">
        <v>37</v>
      </c>
      <c r="F15" s="30" t="s">
        <v>10</v>
      </c>
      <c r="G15" s="30" t="s">
        <v>36</v>
      </c>
      <c r="H15" s="30" t="s">
        <v>19</v>
      </c>
      <c r="I15" s="30" t="s">
        <v>65</v>
      </c>
      <c r="J15"/>
      <c r="K15"/>
      <c r="L15"/>
      <c r="M15"/>
      <c r="N15"/>
      <c r="O15"/>
    </row>
    <row r="16" spans="1:15" ht="22.5" customHeight="1" x14ac:dyDescent="0.2">
      <c r="A16" s="13"/>
      <c r="B16" s="13"/>
      <c r="C16" s="4"/>
      <c r="D16" s="19"/>
      <c r="E16" s="38"/>
      <c r="F16" s="4"/>
      <c r="G16" s="27"/>
      <c r="H16" s="43"/>
      <c r="I16" s="37" t="str">
        <f>IFERROR(IF(Loonkosten767810[[#This Row],[Kosten per product / dienst]]*Loonkosten767810[[#This Row],[Aantal]]*(1+Loonkosten767810[[#This Row],[Btw %]])=0,"",Loonkosten767810[[#This Row],[Kosten per product / dienst]]*Loonkosten767810[[#This Row],[Aantal]]*(1+Loonkosten767810[[#This Row],[Btw %]])),"")</f>
        <v/>
      </c>
      <c r="J16"/>
      <c r="K16"/>
      <c r="L16"/>
      <c r="M16"/>
      <c r="N16"/>
      <c r="O16"/>
    </row>
    <row r="17" spans="1:15" ht="22.5" customHeight="1" x14ac:dyDescent="0.2">
      <c r="A17" s="13"/>
      <c r="B17" s="13"/>
      <c r="C17" s="4"/>
      <c r="D17" s="19"/>
      <c r="E17" s="38"/>
      <c r="F17" s="4"/>
      <c r="G17" s="27"/>
      <c r="H17" s="43"/>
      <c r="I17" s="37" t="str">
        <f>IFERROR(IF(Loonkosten767810[[#This Row],[Kosten per product / dienst]]*Loonkosten767810[[#This Row],[Aantal]]*(1+Loonkosten767810[[#This Row],[Btw %]])=0,"",Loonkosten767810[[#This Row],[Kosten per product / dienst]]*Loonkosten767810[[#This Row],[Aantal]]*(1+Loonkosten767810[[#This Row],[Btw %]])),"")</f>
        <v/>
      </c>
      <c r="J17"/>
      <c r="K17"/>
      <c r="L17"/>
      <c r="M17"/>
      <c r="N17"/>
      <c r="O17"/>
    </row>
    <row r="18" spans="1:15" ht="22.5" customHeight="1" x14ac:dyDescent="0.2">
      <c r="A18" s="13"/>
      <c r="B18" s="13"/>
      <c r="C18" s="4"/>
      <c r="D18" s="19"/>
      <c r="E18" s="38"/>
      <c r="F18" s="4"/>
      <c r="G18" s="27"/>
      <c r="H18" s="43"/>
      <c r="I18" s="37" t="str">
        <f>IFERROR(IF(Loonkosten767810[[#This Row],[Kosten per product / dienst]]*Loonkosten767810[[#This Row],[Aantal]]*(1+Loonkosten767810[[#This Row],[Btw %]])=0,"",Loonkosten767810[[#This Row],[Kosten per product / dienst]]*Loonkosten767810[[#This Row],[Aantal]]*(1+Loonkosten767810[[#This Row],[Btw %]])),"")</f>
        <v/>
      </c>
      <c r="J18"/>
      <c r="K18"/>
      <c r="L18"/>
      <c r="M18"/>
      <c r="N18"/>
      <c r="O18"/>
    </row>
    <row r="19" spans="1:15" ht="22.5" customHeight="1" x14ac:dyDescent="0.2">
      <c r="A19" s="13"/>
      <c r="B19" s="13"/>
      <c r="C19" s="4"/>
      <c r="D19" s="19"/>
      <c r="E19" s="38"/>
      <c r="F19" s="4"/>
      <c r="G19" s="27"/>
      <c r="H19" s="43"/>
      <c r="I19" s="37" t="str">
        <f>IFERROR(IF(Loonkosten767810[[#This Row],[Kosten per product / dienst]]*Loonkosten767810[[#This Row],[Aantal]]*(1+Loonkosten767810[[#This Row],[Btw %]])=0,"",Loonkosten767810[[#This Row],[Kosten per product / dienst]]*Loonkosten767810[[#This Row],[Aantal]]*(1+Loonkosten767810[[#This Row],[Btw %]])),"")</f>
        <v/>
      </c>
      <c r="J19"/>
      <c r="K19"/>
      <c r="L19"/>
      <c r="M19"/>
      <c r="N19"/>
      <c r="O19"/>
    </row>
    <row r="20" spans="1:15" ht="22.5" customHeight="1" thickBot="1" x14ac:dyDescent="0.25">
      <c r="A20" s="13"/>
      <c r="B20" s="13"/>
      <c r="C20" s="4"/>
      <c r="D20" s="20"/>
      <c r="E20" s="38"/>
      <c r="F20" s="4"/>
      <c r="G20" s="27"/>
      <c r="H20" s="43"/>
      <c r="I20" s="37" t="str">
        <f>IFERROR(IF(Loonkosten767810[[#This Row],[Kosten per product / dienst]]*Loonkosten767810[[#This Row],[Aantal]]*(1+Loonkosten767810[[#This Row],[Btw %]])=0,"",Loonkosten767810[[#This Row],[Kosten per product / dienst]]*Loonkosten767810[[#This Row],[Aantal]]*(1+Loonkosten767810[[#This Row],[Btw %]])),"")</f>
        <v/>
      </c>
      <c r="J20"/>
      <c r="K20"/>
      <c r="L20"/>
      <c r="M20"/>
      <c r="N20"/>
      <c r="O20"/>
    </row>
    <row r="21" spans="1:15" ht="27" customHeight="1" thickTop="1" x14ac:dyDescent="0.2">
      <c r="A21" s="2"/>
      <c r="B21" s="2"/>
      <c r="C21" s="263" t="s">
        <v>41</v>
      </c>
      <c r="D21" s="263"/>
      <c r="E21" s="263"/>
      <c r="F21" s="263"/>
      <c r="G21" s="263"/>
      <c r="H21" s="59" t="s">
        <v>71</v>
      </c>
      <c r="I21" s="54">
        <f>SUM(Loonkosten767810[Kosten totaal])</f>
        <v>0</v>
      </c>
      <c r="J21"/>
      <c r="K21"/>
      <c r="L21"/>
      <c r="M21"/>
      <c r="N21"/>
      <c r="O21"/>
    </row>
    <row r="22" spans="1:15" ht="19.5" customHeight="1" x14ac:dyDescent="0.2">
      <c r="A22" s="2"/>
      <c r="B22" s="2"/>
      <c r="C22" s="263"/>
      <c r="D22" s="263"/>
      <c r="E22" s="263"/>
      <c r="F22" s="263"/>
      <c r="G22" s="263"/>
      <c r="H22" s="55"/>
      <c r="I22" s="39"/>
      <c r="J22" s="39"/>
      <c r="K22" s="39"/>
      <c r="L22" s="39"/>
      <c r="M22" s="14"/>
      <c r="N22" s="14"/>
      <c r="O22" s="2"/>
    </row>
    <row r="23" spans="1:15" ht="12" customHeight="1" x14ac:dyDescent="0.2">
      <c r="A23" s="2"/>
      <c r="B23" s="2"/>
      <c r="C23" s="3" t="s">
        <v>18</v>
      </c>
      <c r="D23" s="39"/>
      <c r="E23" s="39"/>
      <c r="F23" s="39"/>
      <c r="G23" s="39"/>
      <c r="H23" s="39"/>
      <c r="I23" s="39"/>
      <c r="J23" s="39"/>
      <c r="K23" s="39"/>
      <c r="L23" s="39"/>
      <c r="M23" s="14"/>
      <c r="N23" s="14"/>
      <c r="O23" s="2"/>
    </row>
    <row r="24" spans="1:15" ht="25.5" customHeight="1" x14ac:dyDescent="0.2">
      <c r="A24"/>
      <c r="B24"/>
      <c r="C24" s="264" t="s">
        <v>62</v>
      </c>
      <c r="D24" s="264"/>
      <c r="E24" s="264"/>
      <c r="F24" s="264"/>
      <c r="G24" s="264"/>
      <c r="H24" s="264"/>
      <c r="I24" s="264"/>
      <c r="J24" s="264"/>
      <c r="K24" s="264"/>
      <c r="L24" s="264"/>
      <c r="M24" s="264"/>
      <c r="N24" s="264"/>
      <c r="O24"/>
    </row>
    <row r="25" spans="1:15" ht="21" customHeight="1" x14ac:dyDescent="0.2">
      <c r="A25"/>
      <c r="B25"/>
      <c r="C25" s="23" t="s">
        <v>26</v>
      </c>
      <c r="D25" s="23" t="s">
        <v>0</v>
      </c>
      <c r="E25" s="23"/>
      <c r="F25" s="23"/>
      <c r="G25" s="23"/>
      <c r="H25" s="23"/>
      <c r="I25" s="23"/>
      <c r="J25" s="256" t="s">
        <v>70</v>
      </c>
      <c r="K25" s="256"/>
      <c r="L25"/>
      <c r="M25" s="262"/>
      <c r="N25" s="262"/>
      <c r="O25" s="2"/>
    </row>
    <row r="26" spans="1:15" ht="18" customHeight="1" x14ac:dyDescent="0.2">
      <c r="A26"/>
      <c r="B26"/>
      <c r="C26" s="42" t="str">
        <f>IF(Beginpagina!$C20=0,"",Beginpagina!$C20)</f>
        <v/>
      </c>
      <c r="D26" s="261" t="str">
        <f>IF(Beginpagina!$D20=0,"",Beginpagina!$D20)</f>
        <v/>
      </c>
      <c r="E26" s="261"/>
      <c r="F26" s="261"/>
      <c r="G26" s="261"/>
      <c r="H26" s="261"/>
      <c r="I26" s="261"/>
      <c r="J26" s="258">
        <f>SUMIF(Loonkosten[Activiteit (klik op de cel en vul deze altijd in)],1,Loonkosten[Totale loonkosten subsidie aanvraag])+SUMIF(OverigeKostenDerden[Activiteit (klik op de cel voor info en vul deze altijd in)],1,OverigeKostenDerden[Kosten totaal])+SUMIF(Loonkosten767810[Activiteit (klik op de cel voor info en vul deze altijd in)],1,Loonkosten767810[Kosten totaal])+SUMIF(Loonkosten76781011[Activiteit (klik op de cel voor info en vul deze altijd in)],1,Loonkosten76781011[Kosten totaal])+SUMIF(LoonkostenDerden[Activiteit (klik op de cel voor info en vul deze altijd in)],1,LoonkostenDerden[Kosten totaal])</f>
        <v>0</v>
      </c>
      <c r="K26" s="258"/>
      <c r="L26"/>
      <c r="M26" s="262"/>
      <c r="N26" s="262"/>
      <c r="O26" s="2"/>
    </row>
    <row r="27" spans="1:15" ht="18" customHeight="1" x14ac:dyDescent="0.2">
      <c r="A27"/>
      <c r="B27"/>
      <c r="C27" s="42" t="str">
        <f>IF(Beginpagina!$C21=0,"",Beginpagina!$C21)</f>
        <v/>
      </c>
      <c r="D27" s="261" t="str">
        <f>IF(Beginpagina!$D21=0,"",Beginpagina!$D21)</f>
        <v/>
      </c>
      <c r="E27" s="261"/>
      <c r="F27" s="261"/>
      <c r="G27" s="261"/>
      <c r="H27" s="261"/>
      <c r="I27" s="261"/>
      <c r="J27" s="258">
        <f>SUMIF(Loonkosten[Activiteit (klik op de cel en vul deze altijd in)],2,Loonkosten[Totale loonkosten subsidie aanvraag])+SUMIF(OverigeKostenDerden[Activiteit (klik op de cel voor info en vul deze altijd in)],2,OverigeKostenDerden[Kosten totaal])+SUMIF(Loonkosten767810[Activiteit (klik op de cel voor info en vul deze altijd in)],2,Loonkosten767810[Kosten totaal])+SUMIF(Loonkosten76781011[Activiteit (klik op de cel voor info en vul deze altijd in)],2,Loonkosten76781011[Kosten totaal])+SUMIF(LoonkostenDerden[Activiteit (klik op de cel voor info en vul deze altijd in)],2,LoonkostenDerden[Kosten totaal])</f>
        <v>0</v>
      </c>
      <c r="K27" s="258"/>
      <c r="L27"/>
      <c r="M27"/>
      <c r="N27"/>
      <c r="O27" s="2"/>
    </row>
    <row r="28" spans="1:15" ht="18" customHeight="1" x14ac:dyDescent="0.2">
      <c r="A28"/>
      <c r="B28"/>
      <c r="C28" s="42" t="str">
        <f>IF(Beginpagina!$C22=0,"",Beginpagina!$C22)</f>
        <v/>
      </c>
      <c r="D28" s="261" t="str">
        <f>IF(Beginpagina!$D22=0,"",Beginpagina!$D22)</f>
        <v/>
      </c>
      <c r="E28" s="261"/>
      <c r="F28" s="261"/>
      <c r="G28" s="261"/>
      <c r="H28" s="261"/>
      <c r="I28" s="261"/>
      <c r="J28" s="258">
        <f>SUMIF(Loonkosten[Activiteit (klik op de cel en vul deze altijd in)],3,Loonkosten[Totale loonkosten subsidie aanvraag])+SUMIF(OverigeKostenDerden[Activiteit (klik op de cel voor info en vul deze altijd in)],3,OverigeKostenDerden[Kosten totaal])+SUMIF(Loonkosten767810[Activiteit (klik op de cel voor info en vul deze altijd in)],3,Loonkosten767810[Kosten totaal])+SUMIF(Loonkosten76781011[Activiteit (klik op de cel voor info en vul deze altijd in)],3,Loonkosten76781011[Kosten totaal])+SUMIF(LoonkostenDerden[Activiteit (klik op de cel voor info en vul deze altijd in)],3,LoonkostenDerden[Kosten totaal])</f>
        <v>0</v>
      </c>
      <c r="K28" s="258"/>
      <c r="L28"/>
      <c r="M28"/>
      <c r="N28"/>
      <c r="O28" s="2"/>
    </row>
    <row r="29" spans="1:15" ht="18" customHeight="1" x14ac:dyDescent="0.2">
      <c r="A29"/>
      <c r="B29"/>
      <c r="C29" s="42" t="str">
        <f>IF(Beginpagina!$C23=0,"",Beginpagina!$C23)</f>
        <v/>
      </c>
      <c r="D29" s="261" t="str">
        <f>IF(Beginpagina!$D23=0,"",Beginpagina!$D23)</f>
        <v/>
      </c>
      <c r="E29" s="261"/>
      <c r="F29" s="261"/>
      <c r="G29" s="261"/>
      <c r="H29" s="261"/>
      <c r="I29" s="261"/>
      <c r="J29" s="258">
        <f>SUMIF(Loonkosten[Activiteit (klik op de cel en vul deze altijd in)],4,Loonkosten[Totale loonkosten subsidie aanvraag])+SUMIF(OverigeKostenDerden[Activiteit (klik op de cel voor info en vul deze altijd in)],4,OverigeKostenDerden[Kosten totaal])+SUMIF(Loonkosten767810[Activiteit (klik op de cel voor info en vul deze altijd in)],4,Loonkosten767810[Kosten totaal])+SUMIF(Loonkosten76781011[Activiteit (klik op de cel voor info en vul deze altijd in)],4,Loonkosten76781011[Kosten totaal])+SUMIF(LoonkostenDerden[Activiteit (klik op de cel voor info en vul deze altijd in)],4,LoonkostenDerden[Kosten totaal])</f>
        <v>0</v>
      </c>
      <c r="K29" s="258"/>
      <c r="L29"/>
      <c r="M29"/>
      <c r="N29"/>
      <c r="O29" s="2"/>
    </row>
    <row r="30" spans="1:15" ht="18" customHeight="1" x14ac:dyDescent="0.2">
      <c r="A30"/>
      <c r="B30"/>
      <c r="C30" s="42" t="str">
        <f>IF(Beginpagina!$C24=0,"",Beginpagina!$C24)</f>
        <v/>
      </c>
      <c r="D30" s="261" t="str">
        <f>IF(Beginpagina!$D24=0,"",Beginpagina!$D24)</f>
        <v/>
      </c>
      <c r="E30" s="261"/>
      <c r="F30" s="261"/>
      <c r="G30" s="261"/>
      <c r="H30" s="261"/>
      <c r="I30" s="261"/>
      <c r="J30" s="258">
        <f>SUMIF(Loonkosten[Activiteit (klik op de cel en vul deze altijd in)],5,Loonkosten[Totale loonkosten subsidie aanvraag])+SUMIF(OverigeKostenDerden[Activiteit (klik op de cel voor info en vul deze altijd in)],5,OverigeKostenDerden[Kosten totaal])+SUMIF(Loonkosten767810[Activiteit (klik op de cel voor info en vul deze altijd in)],5,Loonkosten767810[Kosten totaal])+SUMIF(Loonkosten76781011[Activiteit (klik op de cel voor info en vul deze altijd in)],5,Loonkosten76781011[Kosten totaal])+SUMIF(LoonkostenDerden[Activiteit (klik op de cel voor info en vul deze altijd in)],5,LoonkostenDerden[Kosten totaal])</f>
        <v>0</v>
      </c>
      <c r="K30" s="258"/>
      <c r="L30"/>
      <c r="M30"/>
      <c r="N30"/>
      <c r="O30" s="2"/>
    </row>
    <row r="31" spans="1:15" ht="18" customHeight="1" x14ac:dyDescent="0.2">
      <c r="A31"/>
      <c r="B31"/>
      <c r="C31" s="42" t="str">
        <f>IF(Beginpagina!$C25=0,"",Beginpagina!$C25)</f>
        <v/>
      </c>
      <c r="D31" s="261" t="str">
        <f>IF(Beginpagina!$D25=0,"",Beginpagina!$D25)</f>
        <v/>
      </c>
      <c r="E31" s="261"/>
      <c r="F31" s="261"/>
      <c r="G31" s="261"/>
      <c r="H31" s="261"/>
      <c r="I31" s="261"/>
      <c r="J31" s="258">
        <f>SUMIF(Loonkosten[Activiteit (klik op de cel en vul deze altijd in)],6,Loonkosten[Totale loonkosten subsidie aanvraag])+SUMIF(OverigeKostenDerden[Activiteit (klik op de cel voor info en vul deze altijd in)],6,OverigeKostenDerden[Kosten totaal])+SUMIF(Loonkosten767810[Activiteit (klik op de cel voor info en vul deze altijd in)],6,Loonkosten767810[Kosten totaal])+SUMIF(Loonkosten76781011[Activiteit (klik op de cel voor info en vul deze altijd in)],6,Loonkosten76781011[Kosten totaal])+SUMIF(LoonkostenDerden[Activiteit (klik op de cel voor info en vul deze altijd in)],6,LoonkostenDerden[Kosten totaal])</f>
        <v>0</v>
      </c>
      <c r="K31" s="258"/>
      <c r="L31"/>
      <c r="M31"/>
      <c r="N31"/>
      <c r="O31" s="2"/>
    </row>
    <row r="32" spans="1:15" ht="18" customHeight="1" x14ac:dyDescent="0.2">
      <c r="A32"/>
      <c r="B32"/>
      <c r="C32" s="42" t="str">
        <f>IF(Beginpagina!$C26=0,"",Beginpagina!$C26)</f>
        <v/>
      </c>
      <c r="D32" s="261" t="str">
        <f>IF(Beginpagina!$D26=0,"",Beginpagina!$D26)</f>
        <v/>
      </c>
      <c r="E32" s="261"/>
      <c r="F32" s="261"/>
      <c r="G32" s="261"/>
      <c r="H32" s="261"/>
      <c r="I32" s="261"/>
      <c r="J32" s="258">
        <f>SUMIF(Loonkosten[Activiteit (klik op de cel en vul deze altijd in)],7,Loonkosten[Totale loonkosten subsidie aanvraag])+SUMIF(OverigeKostenDerden[Activiteit (klik op de cel voor info en vul deze altijd in)],7,OverigeKostenDerden[Kosten totaal])+SUMIF(Loonkosten767810[Activiteit (klik op de cel voor info en vul deze altijd in)],7,Loonkosten767810[Kosten totaal])+SUMIF(Loonkosten76781011[Activiteit (klik op de cel voor info en vul deze altijd in)],7,Loonkosten76781011[Kosten totaal])+SUMIF(LoonkostenDerden[Activiteit (klik op de cel voor info en vul deze altijd in)],7,LoonkostenDerden[Kosten totaal])</f>
        <v>0</v>
      </c>
      <c r="K32" s="258"/>
      <c r="L32"/>
      <c r="M32" s="262"/>
      <c r="N32" s="262"/>
      <c r="O32" s="2"/>
    </row>
    <row r="33" spans="1:15" ht="18" customHeight="1" x14ac:dyDescent="0.2">
      <c r="A33"/>
      <c r="B33"/>
      <c r="C33" s="42" t="str">
        <f>IF(Beginpagina!$C27=0,"",Beginpagina!$C27)</f>
        <v/>
      </c>
      <c r="D33" s="261" t="str">
        <f>IF(Beginpagina!$D27=0,"",Beginpagina!$D27)</f>
        <v/>
      </c>
      <c r="E33" s="261"/>
      <c r="F33" s="261"/>
      <c r="G33" s="261"/>
      <c r="H33" s="261"/>
      <c r="I33" s="261"/>
      <c r="J33" s="258">
        <f>SUMIF(Loonkosten[Activiteit (klik op de cel en vul deze altijd in)],8,Loonkosten[Totale loonkosten subsidie aanvraag])+SUMIF(OverigeKostenDerden[Activiteit (klik op de cel voor info en vul deze altijd in)],8,OverigeKostenDerden[Kosten totaal])+SUMIF(Loonkosten767810[Activiteit (klik op de cel voor info en vul deze altijd in)],8,Loonkosten767810[Kosten totaal])+SUMIF(Loonkosten76781011[Activiteit (klik op de cel voor info en vul deze altijd in)],8,Loonkosten76781011[Kosten totaal])+SUMIF(LoonkostenDerden[Activiteit (klik op de cel voor info en vul deze altijd in)],8,LoonkostenDerden[Kosten totaal])</f>
        <v>0</v>
      </c>
      <c r="K33" s="258"/>
      <c r="L33"/>
      <c r="M33" s="262"/>
      <c r="N33" s="262"/>
      <c r="O33" s="2"/>
    </row>
    <row r="34" spans="1:15" ht="18" customHeight="1" x14ac:dyDescent="0.2">
      <c r="A34"/>
      <c r="B34"/>
      <c r="C34" s="42" t="str">
        <f>IF(Beginpagina!$C28=0,"",Beginpagina!$C28)</f>
        <v/>
      </c>
      <c r="D34" s="261" t="str">
        <f>IF(Beginpagina!$D28=0,"",Beginpagina!$D28)</f>
        <v/>
      </c>
      <c r="E34" s="261"/>
      <c r="F34" s="261"/>
      <c r="G34" s="261"/>
      <c r="H34" s="261"/>
      <c r="I34" s="261"/>
      <c r="J34" s="258">
        <f>SUMIF(Loonkosten[Activiteit (klik op de cel en vul deze altijd in)],9,Loonkosten[Totale loonkosten subsidie aanvraag])+SUMIF(OverigeKostenDerden[Activiteit (klik op de cel voor info en vul deze altijd in)],9,OverigeKostenDerden[Kosten totaal])+SUMIF(Loonkosten767810[Activiteit (klik op de cel voor info en vul deze altijd in)],9,Loonkosten767810[Kosten totaal])+SUMIF(Loonkosten76781011[Activiteit (klik op de cel voor info en vul deze altijd in)],9,Loonkosten76781011[Kosten totaal])+SUMIF(LoonkostenDerden[Activiteit (klik op de cel voor info en vul deze altijd in)],9,LoonkostenDerden[Kosten totaal])</f>
        <v>0</v>
      </c>
      <c r="K34" s="258"/>
      <c r="L34"/>
      <c r="M34" s="262"/>
      <c r="N34" s="262"/>
      <c r="O34" s="2"/>
    </row>
    <row r="35" spans="1:15" ht="18" customHeight="1" x14ac:dyDescent="0.2">
      <c r="A35"/>
      <c r="B35"/>
      <c r="C35" s="42" t="str">
        <f>IF(Beginpagina!$C29=0,"",Beginpagina!$C29)</f>
        <v/>
      </c>
      <c r="D35" s="261" t="str">
        <f>IF(Beginpagina!$D29=0,"",Beginpagina!$D29)</f>
        <v/>
      </c>
      <c r="E35" s="261"/>
      <c r="F35" s="261"/>
      <c r="G35" s="261"/>
      <c r="H35" s="261"/>
      <c r="I35" s="261"/>
      <c r="J35" s="258">
        <f>SUMIF(Loonkosten[Activiteit (klik op de cel en vul deze altijd in)],10,Loonkosten[Totale loonkosten subsidie aanvraag])+SUMIF(OverigeKostenDerden[Activiteit (klik op de cel voor info en vul deze altijd in)],10,OverigeKostenDerden[Kosten totaal])+SUMIF(Loonkosten767810[Activiteit (klik op de cel voor info en vul deze altijd in)],10,Loonkosten767810[Kosten totaal])+SUMIF(Loonkosten76781011[Activiteit (klik op de cel voor info en vul deze altijd in)],10,Loonkosten76781011[Kosten totaal])+SUMIF(LoonkostenDerden[Activiteit (klik op de cel voor info en vul deze altijd in)],10,LoonkostenDerden[Kosten totaal])</f>
        <v>0</v>
      </c>
      <c r="K35" s="258"/>
      <c r="L35"/>
      <c r="M35" s="262"/>
      <c r="N35" s="262"/>
      <c r="O35" s="2"/>
    </row>
    <row r="36" spans="1:15" ht="7.5" customHeight="1" x14ac:dyDescent="0.2">
      <c r="A36"/>
      <c r="B36"/>
      <c r="C36" s="33"/>
      <c r="D36" s="2"/>
      <c r="E36" s="2"/>
      <c r="F36" s="2"/>
      <c r="G36" s="2"/>
      <c r="H36" s="2"/>
      <c r="I36" s="2"/>
      <c r="J36" s="2"/>
      <c r="K36" s="2"/>
      <c r="L36"/>
      <c r="M36"/>
      <c r="N36"/>
      <c r="O36"/>
    </row>
    <row r="37" spans="1:15" ht="16.2" x14ac:dyDescent="0.3">
      <c r="A37"/>
      <c r="B37"/>
      <c r="C37" s="10" t="s">
        <v>21</v>
      </c>
      <c r="D37" s="10"/>
      <c r="E37" s="10"/>
      <c r="F37" s="10"/>
      <c r="G37" s="10"/>
      <c r="H37" s="15"/>
      <c r="I37" s="15"/>
      <c r="J37" s="15"/>
      <c r="K37" s="15"/>
      <c r="L37" s="2"/>
      <c r="M37" s="2"/>
      <c r="N37"/>
      <c r="O37"/>
    </row>
    <row r="38" spans="1:15" ht="10.199999999999999" x14ac:dyDescent="0.2">
      <c r="A38"/>
      <c r="B38"/>
      <c r="C38" s="15"/>
      <c r="D38" s="15"/>
      <c r="E38" s="15"/>
      <c r="F38" s="15"/>
      <c r="G38" s="15"/>
      <c r="H38" s="15"/>
      <c r="I38" s="15"/>
      <c r="J38" s="15"/>
      <c r="K38" s="15"/>
      <c r="L38" s="2"/>
      <c r="M38" s="2"/>
      <c r="N38"/>
      <c r="O38"/>
    </row>
    <row r="39" spans="1:15" ht="10.5" customHeight="1" x14ac:dyDescent="0.2">
      <c r="A39"/>
      <c r="B39"/>
      <c r="C39" s="255" t="s">
        <v>57</v>
      </c>
      <c r="D39" s="255"/>
      <c r="E39" s="255"/>
      <c r="F39" s="255"/>
      <c r="G39" s="255"/>
      <c r="H39" s="255"/>
      <c r="I39" s="255"/>
      <c r="J39" s="255"/>
      <c r="K39" s="16"/>
      <c r="L39" s="16"/>
      <c r="M39" s="16"/>
      <c r="N39" s="5"/>
      <c r="O39"/>
    </row>
    <row r="40" spans="1:15" ht="10.5" customHeight="1" x14ac:dyDescent="0.2">
      <c r="A40"/>
      <c r="B40"/>
      <c r="C40" s="255"/>
      <c r="D40" s="255"/>
      <c r="E40" s="255"/>
      <c r="F40" s="255"/>
      <c r="G40" s="255"/>
      <c r="H40" s="255"/>
      <c r="I40" s="255"/>
      <c r="J40" s="255"/>
      <c r="K40" s="16"/>
      <c r="L40" s="16"/>
      <c r="M40" s="16"/>
      <c r="N40" s="5"/>
      <c r="O40"/>
    </row>
    <row r="41" spans="1:15" ht="10.5" customHeight="1" x14ac:dyDescent="0.2">
      <c r="A41"/>
      <c r="B41"/>
      <c r="C41" s="255"/>
      <c r="D41" s="255"/>
      <c r="E41" s="255"/>
      <c r="F41" s="255"/>
      <c r="G41" s="255"/>
      <c r="H41" s="255"/>
      <c r="I41" s="255"/>
      <c r="J41" s="255"/>
      <c r="K41" s="2"/>
      <c r="L41" s="2"/>
      <c r="M41" s="2"/>
      <c r="N41"/>
      <c r="O41"/>
    </row>
    <row r="42" spans="1:15" ht="10.5" customHeight="1" x14ac:dyDescent="0.2">
      <c r="A42"/>
      <c r="B42"/>
      <c r="C42" s="255"/>
      <c r="D42" s="255"/>
      <c r="E42" s="255"/>
      <c r="F42" s="255"/>
      <c r="G42" s="255"/>
      <c r="H42" s="255"/>
      <c r="I42" s="255"/>
      <c r="J42" s="255"/>
      <c r="K42" s="2"/>
      <c r="L42" s="2"/>
      <c r="M42" s="2"/>
      <c r="N42"/>
      <c r="O42"/>
    </row>
    <row r="43" spans="1:15" ht="10.199999999999999" x14ac:dyDescent="0.2">
      <c r="A43"/>
      <c r="B43"/>
      <c r="C43" s="2"/>
      <c r="D43" s="2"/>
      <c r="E43" s="2"/>
      <c r="F43" s="2"/>
      <c r="G43" s="2"/>
      <c r="H43" s="2"/>
      <c r="I43" s="2"/>
      <c r="J43" s="2"/>
      <c r="K43" s="2"/>
      <c r="L43" s="2"/>
      <c r="M43" s="2"/>
      <c r="N43"/>
      <c r="O43"/>
    </row>
    <row r="44" spans="1:15" ht="10.199999999999999" x14ac:dyDescent="0.2">
      <c r="A44"/>
      <c r="B44"/>
      <c r="C44" s="2"/>
      <c r="D44" s="2"/>
      <c r="E44" s="2"/>
      <c r="F44" s="2"/>
      <c r="G44" s="2"/>
      <c r="H44" s="2"/>
      <c r="I44" s="2"/>
      <c r="J44" s="2"/>
      <c r="K44" s="2"/>
      <c r="L44" s="2"/>
      <c r="M44" s="2"/>
      <c r="N44"/>
      <c r="O44"/>
    </row>
    <row r="45" spans="1:15" ht="10.199999999999999" x14ac:dyDescent="0.2">
      <c r="A45"/>
      <c r="B45"/>
      <c r="C45" s="2"/>
      <c r="D45" s="2"/>
      <c r="E45" s="2"/>
      <c r="F45" s="2"/>
      <c r="G45" s="2"/>
      <c r="H45" s="2"/>
      <c r="I45" s="2"/>
      <c r="J45" s="2"/>
      <c r="K45" s="2"/>
      <c r="L45" s="2"/>
      <c r="M45" s="2"/>
      <c r="N45"/>
      <c r="O45"/>
    </row>
    <row r="46" spans="1:15" ht="10.199999999999999" x14ac:dyDescent="0.2">
      <c r="A46"/>
      <c r="B46"/>
      <c r="C46" s="2"/>
      <c r="D46" s="2"/>
      <c r="E46" s="2"/>
      <c r="F46" s="2"/>
      <c r="G46" s="2"/>
      <c r="H46" s="2"/>
      <c r="I46" s="2"/>
      <c r="J46" s="2"/>
      <c r="K46" s="2"/>
      <c r="L46" s="2"/>
      <c r="M46" s="2"/>
      <c r="N46"/>
      <c r="O46"/>
    </row>
    <row r="47" spans="1:15" ht="10.199999999999999" x14ac:dyDescent="0.2">
      <c r="A47"/>
      <c r="B47"/>
      <c r="C47" s="2"/>
      <c r="D47" s="2"/>
      <c r="E47" s="2"/>
      <c r="F47" s="2"/>
      <c r="G47" s="2"/>
      <c r="H47" s="2"/>
      <c r="I47" s="2"/>
      <c r="J47" s="2"/>
      <c r="K47" s="2"/>
      <c r="L47" s="2"/>
      <c r="M47" s="2"/>
      <c r="N47"/>
      <c r="O47"/>
    </row>
    <row r="48" spans="1:15" ht="10.199999999999999" x14ac:dyDescent="0.2">
      <c r="A48"/>
      <c r="B48"/>
      <c r="C48" s="2"/>
      <c r="D48" s="2"/>
      <c r="E48" s="2"/>
      <c r="F48" s="2"/>
      <c r="G48" s="2"/>
      <c r="H48" s="2"/>
      <c r="I48" s="2"/>
      <c r="J48" s="2"/>
      <c r="K48" s="2"/>
      <c r="L48" s="2"/>
      <c r="M48" s="2"/>
      <c r="N48"/>
      <c r="O48"/>
    </row>
    <row r="49" spans="1:15" ht="10.199999999999999" x14ac:dyDescent="0.2">
      <c r="A49"/>
      <c r="B49"/>
      <c r="C49" s="2"/>
      <c r="D49" s="2"/>
      <c r="E49" s="2"/>
      <c r="F49" s="2"/>
      <c r="G49" s="2"/>
      <c r="H49" s="2"/>
      <c r="I49" s="2"/>
      <c r="J49" s="2"/>
      <c r="K49" s="2"/>
      <c r="L49" s="2"/>
      <c r="M49" s="2"/>
      <c r="N49"/>
      <c r="O49"/>
    </row>
    <row r="50" spans="1:15" ht="10.199999999999999" x14ac:dyDescent="0.2">
      <c r="A50"/>
      <c r="B50"/>
      <c r="C50" s="2"/>
      <c r="D50" s="2"/>
      <c r="E50" s="2"/>
      <c r="F50" s="2"/>
      <c r="G50" s="2"/>
      <c r="H50" s="2"/>
      <c r="I50" s="2"/>
      <c r="J50" s="2"/>
      <c r="K50" s="2"/>
      <c r="L50" s="2"/>
      <c r="M50" s="2"/>
      <c r="N50"/>
      <c r="O50"/>
    </row>
    <row r="51" spans="1:15" ht="10.199999999999999" x14ac:dyDescent="0.2">
      <c r="A51"/>
      <c r="B51"/>
      <c r="C51" s="2"/>
      <c r="D51" s="2"/>
      <c r="E51" s="2"/>
      <c r="F51" s="2"/>
      <c r="G51" s="2"/>
      <c r="H51" s="2"/>
      <c r="I51" s="2"/>
      <c r="J51" s="2"/>
      <c r="K51" s="2"/>
      <c r="L51" s="2"/>
      <c r="M51" s="2"/>
      <c r="N51"/>
      <c r="O51"/>
    </row>
    <row r="52" spans="1:15" ht="10.199999999999999" x14ac:dyDescent="0.2">
      <c r="A52"/>
      <c r="B52"/>
      <c r="C52" s="2"/>
      <c r="D52" s="2"/>
      <c r="E52" s="2"/>
      <c r="F52" s="2"/>
      <c r="G52" s="2"/>
      <c r="H52" s="2"/>
      <c r="I52" s="2"/>
      <c r="J52" s="2"/>
      <c r="K52" s="2"/>
      <c r="L52" s="2"/>
      <c r="M52" s="2"/>
      <c r="N52"/>
      <c r="O52"/>
    </row>
    <row r="53" spans="1:15" ht="10.199999999999999" x14ac:dyDescent="0.2">
      <c r="A53"/>
      <c r="B53"/>
      <c r="C53" s="2"/>
      <c r="D53" s="2"/>
      <c r="E53" s="2"/>
      <c r="F53" s="2"/>
      <c r="G53" s="2"/>
      <c r="H53" s="2"/>
      <c r="I53" s="2"/>
      <c r="J53" s="2"/>
      <c r="K53" s="2"/>
      <c r="L53" s="2"/>
      <c r="M53" s="2"/>
      <c r="N53"/>
      <c r="O53"/>
    </row>
    <row r="54" spans="1:15" ht="10.199999999999999" x14ac:dyDescent="0.2">
      <c r="A54"/>
      <c r="B54"/>
      <c r="C54" s="2"/>
      <c r="D54" s="2"/>
      <c r="E54" s="2"/>
      <c r="F54" s="2"/>
      <c r="G54" s="2"/>
      <c r="H54" s="2"/>
      <c r="I54" s="2"/>
      <c r="J54" s="2"/>
      <c r="K54" s="2"/>
      <c r="L54" s="2"/>
      <c r="M54" s="2"/>
      <c r="N54"/>
      <c r="O54"/>
    </row>
    <row r="55" spans="1:15" ht="10.199999999999999" x14ac:dyDescent="0.2">
      <c r="A55"/>
      <c r="B55"/>
      <c r="C55" s="2"/>
      <c r="D55" s="2"/>
      <c r="E55" s="2"/>
      <c r="F55" s="2"/>
      <c r="G55" s="2"/>
      <c r="H55" s="2"/>
      <c r="I55" s="2"/>
      <c r="J55" s="2"/>
      <c r="K55" s="2"/>
      <c r="L55" s="2"/>
      <c r="M55" s="2"/>
      <c r="N55"/>
      <c r="O55"/>
    </row>
    <row r="56" spans="1:15" ht="10.199999999999999" x14ac:dyDescent="0.2">
      <c r="A56"/>
      <c r="B56"/>
      <c r="C56" s="2"/>
      <c r="D56" s="2"/>
      <c r="E56" s="2"/>
      <c r="F56" s="2"/>
      <c r="G56" s="2"/>
      <c r="H56" s="2"/>
      <c r="I56" s="2"/>
      <c r="J56" s="2"/>
      <c r="K56" s="2"/>
      <c r="L56" s="2"/>
      <c r="M56" s="2"/>
      <c r="N56"/>
      <c r="O56"/>
    </row>
    <row r="57" spans="1:15" ht="10.199999999999999" x14ac:dyDescent="0.2">
      <c r="A57"/>
      <c r="B57"/>
      <c r="C57" s="2"/>
      <c r="D57" s="2"/>
      <c r="E57" s="2"/>
      <c r="F57" s="2"/>
      <c r="G57" s="2"/>
      <c r="H57" s="2"/>
      <c r="I57" s="2"/>
      <c r="J57" s="2"/>
      <c r="K57" s="2"/>
      <c r="L57" s="2"/>
      <c r="M57" s="2"/>
      <c r="N57"/>
      <c r="O57"/>
    </row>
    <row r="58" spans="1:15" ht="10.199999999999999" x14ac:dyDescent="0.2">
      <c r="A58"/>
      <c r="B58"/>
      <c r="C58" s="2"/>
      <c r="D58" s="2"/>
      <c r="E58" s="2"/>
      <c r="F58" s="2"/>
      <c r="G58" s="2"/>
      <c r="H58" s="2"/>
      <c r="I58" s="2"/>
      <c r="J58" s="2"/>
      <c r="K58" s="2"/>
      <c r="L58" s="2"/>
      <c r="M58" s="2"/>
      <c r="N58"/>
      <c r="O58"/>
    </row>
    <row r="59" spans="1:15" ht="10.199999999999999" x14ac:dyDescent="0.2">
      <c r="A59"/>
      <c r="B59"/>
      <c r="C59" s="2"/>
      <c r="D59" s="2"/>
      <c r="E59" s="2"/>
      <c r="F59" s="2"/>
      <c r="G59" s="2"/>
      <c r="H59" s="2"/>
      <c r="I59" s="2"/>
      <c r="J59" s="2"/>
      <c r="K59" s="2"/>
      <c r="L59" s="2"/>
      <c r="M59" s="2"/>
      <c r="N59"/>
      <c r="O59"/>
    </row>
    <row r="60" spans="1:15" ht="10.199999999999999" x14ac:dyDescent="0.2">
      <c r="A60"/>
      <c r="B60"/>
      <c r="C60" s="2"/>
      <c r="D60" s="2"/>
      <c r="E60" s="2"/>
      <c r="F60" s="2"/>
      <c r="G60" s="2"/>
      <c r="H60" s="2"/>
      <c r="I60" s="2"/>
      <c r="J60" s="2"/>
      <c r="K60" s="2"/>
      <c r="L60" s="2"/>
      <c r="M60" s="2"/>
      <c r="N60"/>
      <c r="O60"/>
    </row>
    <row r="61" spans="1:15" ht="10.199999999999999" x14ac:dyDescent="0.2">
      <c r="A61"/>
      <c r="B61"/>
      <c r="C61" s="2"/>
      <c r="D61" s="2"/>
      <c r="E61" s="2"/>
      <c r="F61" s="2"/>
      <c r="G61" s="2"/>
      <c r="H61" s="2"/>
      <c r="I61" s="2"/>
      <c r="J61" s="2"/>
      <c r="K61" s="2"/>
      <c r="L61" s="2"/>
      <c r="M61" s="2"/>
      <c r="N61"/>
      <c r="O61"/>
    </row>
    <row r="62" spans="1:15" ht="10.199999999999999" x14ac:dyDescent="0.2">
      <c r="A62"/>
      <c r="B62"/>
      <c r="C62" s="2"/>
      <c r="D62" s="2"/>
      <c r="E62" s="2"/>
      <c r="F62" s="2"/>
      <c r="G62" s="2"/>
      <c r="H62" s="2"/>
      <c r="I62" s="2"/>
      <c r="J62" s="2"/>
      <c r="K62" s="2"/>
      <c r="L62" s="2"/>
      <c r="M62" s="2"/>
      <c r="N62"/>
      <c r="O62"/>
    </row>
    <row r="63" spans="1:15" ht="10.199999999999999" x14ac:dyDescent="0.2">
      <c r="A63"/>
      <c r="B63"/>
      <c r="C63" s="2"/>
      <c r="D63" s="2"/>
      <c r="E63" s="2"/>
      <c r="F63" s="2"/>
      <c r="G63" s="2"/>
      <c r="H63" s="2"/>
      <c r="I63" s="2"/>
      <c r="J63" s="2"/>
      <c r="K63" s="2"/>
      <c r="L63" s="2"/>
      <c r="M63" s="2"/>
      <c r="N63"/>
      <c r="O63"/>
    </row>
    <row r="64" spans="1:15" ht="10.199999999999999" x14ac:dyDescent="0.2">
      <c r="A64"/>
      <c r="B64"/>
      <c r="C64" s="2"/>
      <c r="D64" s="2"/>
      <c r="E64" s="2"/>
      <c r="F64" s="2"/>
      <c r="G64" s="2"/>
      <c r="H64" s="2"/>
      <c r="I64" s="2"/>
      <c r="J64" s="2"/>
      <c r="K64" s="2"/>
      <c r="L64" s="2"/>
      <c r="M64" s="2"/>
      <c r="N64"/>
      <c r="O64"/>
    </row>
    <row r="65" spans="1:15" ht="10.8" thickBot="1" x14ac:dyDescent="0.25">
      <c r="A65"/>
      <c r="B65"/>
      <c r="C65" s="2"/>
      <c r="D65" s="2"/>
      <c r="E65" s="2"/>
      <c r="F65" s="2"/>
      <c r="G65" s="2"/>
      <c r="H65" s="2"/>
      <c r="I65" s="2"/>
      <c r="J65" s="2"/>
      <c r="K65" s="2"/>
      <c r="L65" s="2"/>
      <c r="M65" s="2"/>
      <c r="N65"/>
      <c r="O65"/>
    </row>
    <row r="66" spans="1:15" s="29" customFormat="1" ht="18" customHeight="1" x14ac:dyDescent="0.2">
      <c r="A66" s="1"/>
      <c r="B66" s="1"/>
      <c r="C66" s="17" t="e">
        <f>CONCATENATE("Subsidieaanvraag voor ",Beginpagina!#REF!)</f>
        <v>#REF!</v>
      </c>
      <c r="D66" s="17"/>
      <c r="E66" s="17"/>
      <c r="F66" s="17"/>
      <c r="G66" s="17"/>
      <c r="H66" s="18"/>
      <c r="I66" s="18"/>
      <c r="J66" s="265" t="s">
        <v>17</v>
      </c>
      <c r="K66" s="265"/>
      <c r="L66" s="265"/>
      <c r="M66" s="265"/>
      <c r="N66" s="6"/>
      <c r="O66" s="1"/>
    </row>
    <row r="67" spans="1:15" ht="10.5" customHeight="1" x14ac:dyDescent="0.2"/>
    <row r="68" spans="1:15" ht="10.5" customHeight="1" x14ac:dyDescent="0.2"/>
    <row r="69" spans="1:15" ht="10.5" customHeight="1" x14ac:dyDescent="0.2"/>
    <row r="70" spans="1:15" ht="10.5" customHeight="1" x14ac:dyDescent="0.2"/>
    <row r="71" spans="1:15" ht="10.5" customHeight="1" x14ac:dyDescent="0.2"/>
    <row r="72" spans="1:15" ht="10.5" customHeight="1" x14ac:dyDescent="0.2"/>
    <row r="73" spans="1:15" ht="10.5" customHeight="1" x14ac:dyDescent="0.2"/>
    <row r="74" spans="1:15" ht="10.5" customHeight="1" x14ac:dyDescent="0.2"/>
    <row r="75" spans="1:15" ht="10.5" customHeight="1" x14ac:dyDescent="0.2"/>
    <row r="76" spans="1:15" ht="10.5" customHeight="1" x14ac:dyDescent="0.2"/>
    <row r="77" spans="1:15" ht="10.5" customHeight="1" x14ac:dyDescent="0.2"/>
    <row r="78" spans="1:15" ht="10.5" customHeight="1" x14ac:dyDescent="0.2"/>
    <row r="79" spans="1:15" ht="10.5" customHeight="1" x14ac:dyDescent="0.2"/>
    <row r="80" spans="1:15" ht="10.5" customHeight="1" x14ac:dyDescent="0.2"/>
    <row r="81" ht="10.5" customHeight="1" x14ac:dyDescent="0.2"/>
    <row r="82" ht="10.5" customHeight="1" x14ac:dyDescent="0.2"/>
    <row r="83" ht="10.5" customHeight="1" x14ac:dyDescent="0.2"/>
  </sheetData>
  <sheetProtection deleteRows="0"/>
  <mergeCells count="31">
    <mergeCell ref="C21:G22"/>
    <mergeCell ref="C24:N24"/>
    <mergeCell ref="C39:J42"/>
    <mergeCell ref="J66:M66"/>
    <mergeCell ref="M35:N35"/>
    <mergeCell ref="M25:N25"/>
    <mergeCell ref="D26:I26"/>
    <mergeCell ref="J26:K26"/>
    <mergeCell ref="M26:N26"/>
    <mergeCell ref="M33:N33"/>
    <mergeCell ref="J34:K34"/>
    <mergeCell ref="J35:K35"/>
    <mergeCell ref="D35:I35"/>
    <mergeCell ref="J25:K25"/>
    <mergeCell ref="D34:I34"/>
    <mergeCell ref="M34:N34"/>
    <mergeCell ref="M32:N32"/>
    <mergeCell ref="D33:I33"/>
    <mergeCell ref="D32:I32"/>
    <mergeCell ref="J32:K32"/>
    <mergeCell ref="J33:K33"/>
    <mergeCell ref="D27:I27"/>
    <mergeCell ref="D28:I28"/>
    <mergeCell ref="D29:I29"/>
    <mergeCell ref="D30:I30"/>
    <mergeCell ref="D31:I31"/>
    <mergeCell ref="J27:K27"/>
    <mergeCell ref="J28:K28"/>
    <mergeCell ref="J29:K29"/>
    <mergeCell ref="J30:K30"/>
    <mergeCell ref="J31:K31"/>
  </mergeCells>
  <conditionalFormatting sqref="C26:I35">
    <cfRule type="expression" dxfId="9" priority="8">
      <formula>$C26&lt;&gt;""</formula>
    </cfRule>
  </conditionalFormatting>
  <conditionalFormatting sqref="J35">
    <cfRule type="expression" dxfId="6" priority="6">
      <formula>$C35&lt;&gt;""</formula>
    </cfRule>
  </conditionalFormatting>
  <conditionalFormatting sqref="J26:K34">
    <cfRule type="expression" dxfId="5" priority="1">
      <formula>$C26&lt;&gt;""</formula>
    </cfRule>
  </conditionalFormatting>
  <conditionalFormatting sqref="M26:N35">
    <cfRule type="expression" dxfId="4" priority="18">
      <formula>$N26&lt;0</formula>
    </cfRule>
  </conditionalFormatting>
  <dataValidations count="8">
    <dataValidation allowBlank="1" showInputMessage="1" sqref="D16:D20" xr:uid="{00000000-0002-0000-0400-000000000000}"/>
    <dataValidation type="whole" operator="lessThan" allowBlank="1" showInputMessage="1" showErrorMessage="1" errorTitle="Let op!" error="Het is niet mogelijk om hier zelf wat in te vullen. U kunt alleen gebruik maken van de keuzelijst." prompt="Kies voor welke activiteit u deze kosten maakt. Gebruik hiervoor het nummer in onderstaande tabel &quot;Subsidiabele Activiteiten&quot;." sqref="C16:C20" xr:uid="{00000000-0002-0000-0400-000001000000}">
      <formula1>C36</formula1>
    </dataValidation>
    <dataValidation type="whole" operator="greaterThan" allowBlank="1" showInputMessage="1" showErrorMessage="1" sqref="F16:F20" xr:uid="{00000000-0002-0000-0400-000002000000}">
      <formula1>0</formula1>
    </dataValidation>
    <dataValidation type="decimal" operator="greaterThan" allowBlank="1" showInputMessage="1" showErrorMessage="1" error="Een punt is niet toegestaan. Gebruik een komma." sqref="G16:G20" xr:uid="{00000000-0002-0000-0400-000003000000}">
      <formula1>0</formula1>
    </dataValidation>
    <dataValidation type="custom" allowBlank="1" showInputMessage="1" showErrorMessage="1" error="Hier a.u.b. geen wijzigingen" sqref="O25:O66 L15:O24 J7:O13 D1:O6 L26:N66 C37:K66 H22:K24 E7:I12 C21:G24 C13:G13 D8:D12 C14:O14 C1:C12 A1:B66" xr:uid="{00000000-0002-0000-0400-000004000000}">
      <formula1>FALSE</formula1>
    </dataValidation>
    <dataValidation allowBlank="1" showInputMessage="1" showErrorMessage="1" error="Hier a.u.b. geen wijzigingen" sqref="D7 H13:I13" xr:uid="{00000000-0002-0000-0400-000005000000}"/>
    <dataValidation type="custom" allowBlank="1" showInputMessage="1" showErrorMessage="1" sqref="I16:K20 H21:K21 C26:K35" xr:uid="{00000000-0002-0000-0400-000006000000}">
      <formula1>FALSE</formula1>
    </dataValidation>
    <dataValidation allowBlank="1" showInputMessage="1" showErrorMessage="1" prompt="Kies voor welke activiteit u deze kosten maakt. Gebruik hiervoor het nummer in onderstaande tabel &quot;Subsidiabele Activiteiten&quot;." sqref="C15" xr:uid="{00000000-0002-0000-0400-000007000000}"/>
  </dataValidations>
  <pageMargins left="0.7" right="0.7" top="0.75" bottom="0.75" header="0.3" footer="0.3"/>
  <pageSetup paperSize="9" scale="77" fitToHeight="0" orientation="landscape" verticalDpi="0" r:id="rId1"/>
  <ignoredErrors>
    <ignoredError sqref="G16:G20" calculatedColumn="1"/>
    <ignoredError sqref="A15:B15 I16:I20" listDataValidation="1"/>
  </ignoredErrors>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expression" priority="12" id="{ABBAAABF-43BE-450C-AE9D-6A22771E75DD}">
            <xm:f>Beginpagina!$E$15="Ja"</xm:f>
            <x14:dxf>
              <font>
                <color rgb="FF005A9A"/>
              </font>
            </x14:dxf>
          </x14:cfRule>
          <xm:sqref>H15</xm:sqref>
        </x14:conditionalFormatting>
        <x14:conditionalFormatting xmlns:xm="http://schemas.microsoft.com/office/excel/2006/main">
          <x14:cfRule type="expression" priority="13" id="{6E96E6A5-983A-4A83-A469-D44A00BA0B3E}">
            <xm:f>Beginpagina!$E$15="Ja"</xm:f>
            <x14:dxf>
              <fill>
                <patternFill>
                  <bgColor theme="0" tint="-0.14996795556505021"/>
                </patternFill>
              </fill>
            </x14:dxf>
          </x14:cfRule>
          <xm:sqref>H16:H20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Let op!" error="Het is niet mogelijk om hier zelf wat in te vullen. U kunt alleen gebruik maken van de keuzelijst." promptTitle="Btw%" prompt="Kies een Btw-tarief." xr:uid="{00000000-0002-0000-0400-000008000000}">
          <x14:formula1>
            <xm:f>'(Loon)kosten derden'!$Q$13:$Q$15</xm:f>
          </x14:formula1>
          <xm:sqref>H16:H20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17">
    <pageSetUpPr fitToPage="1"/>
  </sheetPr>
  <dimension ref="A1:V88"/>
  <sheetViews>
    <sheetView showGridLines="0" topLeftCell="A13" zoomScaleNormal="100" workbookViewId="0">
      <selection activeCell="E23" sqref="E23"/>
    </sheetView>
  </sheetViews>
  <sheetFormatPr defaultColWidth="9.125" defaultRowHeight="0" customHeight="1" zeroHeight="1" x14ac:dyDescent="0.2"/>
  <cols>
    <col min="1" max="2" width="2.875" style="28" customWidth="1"/>
    <col min="3" max="3" width="9.125" style="28" customWidth="1"/>
    <col min="4" max="4" width="12.125" style="28" customWidth="1"/>
    <col min="5" max="5" width="9.125" style="28" customWidth="1"/>
    <col min="6" max="6" width="12.125" style="28" customWidth="1"/>
    <col min="7" max="7" width="9.125" style="28" customWidth="1"/>
    <col min="8" max="8" width="12.125" style="28" customWidth="1"/>
    <col min="9" max="11" width="9.125" style="28" customWidth="1"/>
    <col min="12" max="12" width="12.625" style="28" customWidth="1"/>
    <col min="13" max="13" width="8.75" style="28" customWidth="1"/>
    <col min="14" max="14" width="12.625" style="28" customWidth="1"/>
    <col min="15" max="15" width="3.625" style="28" customWidth="1"/>
    <col min="16" max="19" width="15.75" style="28" customWidth="1"/>
    <col min="20" max="16384" width="9.125" style="28"/>
  </cols>
  <sheetData>
    <row r="1" spans="1:15" ht="10.199999999999999" x14ac:dyDescent="0.2">
      <c r="A1"/>
      <c r="B1"/>
      <c r="C1" s="2"/>
      <c r="D1" s="2"/>
      <c r="E1" s="2"/>
      <c r="F1" s="2"/>
      <c r="G1" s="2"/>
      <c r="H1" s="2"/>
      <c r="I1" s="2"/>
      <c r="J1" s="2"/>
      <c r="K1" s="2"/>
      <c r="L1" s="2"/>
      <c r="M1"/>
      <c r="N1"/>
      <c r="O1"/>
    </row>
    <row r="2" spans="1:15" ht="10.199999999999999" x14ac:dyDescent="0.2">
      <c r="A2"/>
      <c r="B2"/>
      <c r="C2" s="2"/>
      <c r="D2" s="2"/>
      <c r="E2" s="2"/>
      <c r="F2" s="2"/>
      <c r="G2" s="2"/>
      <c r="H2" s="2"/>
      <c r="I2" s="2"/>
      <c r="J2" s="2"/>
      <c r="K2" s="2"/>
      <c r="L2" s="2"/>
      <c r="M2"/>
      <c r="N2"/>
      <c r="O2"/>
    </row>
    <row r="3" spans="1:15" ht="10.199999999999999" x14ac:dyDescent="0.2">
      <c r="A3"/>
      <c r="B3"/>
      <c r="C3" s="7"/>
      <c r="D3" s="7"/>
      <c r="E3" s="7"/>
      <c r="F3" s="7"/>
      <c r="G3" s="7"/>
      <c r="H3" s="2"/>
      <c r="I3" s="2"/>
      <c r="J3" s="2"/>
      <c r="K3" s="2"/>
      <c r="L3" s="2"/>
      <c r="M3"/>
      <c r="N3"/>
      <c r="O3"/>
    </row>
    <row r="4" spans="1:15" ht="17.399999999999999" x14ac:dyDescent="0.3">
      <c r="A4"/>
      <c r="B4"/>
      <c r="C4" s="8"/>
      <c r="D4" s="8"/>
      <c r="E4" s="8"/>
      <c r="F4" s="8"/>
      <c r="G4" s="8"/>
      <c r="H4" s="2"/>
      <c r="I4" s="2"/>
      <c r="J4" s="2"/>
      <c r="K4" s="2"/>
      <c r="L4" s="2"/>
      <c r="M4"/>
      <c r="N4"/>
      <c r="O4"/>
    </row>
    <row r="5" spans="1:15" ht="10.199999999999999" x14ac:dyDescent="0.2">
      <c r="A5"/>
      <c r="B5"/>
      <c r="C5" s="9"/>
      <c r="D5" s="9"/>
      <c r="E5" s="9"/>
      <c r="F5" s="9"/>
      <c r="G5" s="9"/>
      <c r="H5" s="2"/>
      <c r="I5" s="2"/>
      <c r="J5" s="2"/>
      <c r="K5" s="2"/>
      <c r="L5" s="2"/>
      <c r="M5"/>
      <c r="N5"/>
      <c r="O5"/>
    </row>
    <row r="6" spans="1:15" ht="10.199999999999999" x14ac:dyDescent="0.2">
      <c r="A6"/>
      <c r="B6"/>
      <c r="C6" s="2"/>
      <c r="D6" s="2"/>
      <c r="E6" s="2"/>
      <c r="F6" s="2"/>
      <c r="G6" s="2"/>
      <c r="H6" s="2"/>
      <c r="I6" s="2"/>
      <c r="J6" s="2"/>
      <c r="K6" s="2"/>
      <c r="L6" s="2"/>
      <c r="M6"/>
      <c r="N6"/>
      <c r="O6"/>
    </row>
    <row r="7" spans="1:15" ht="10.199999999999999" x14ac:dyDescent="0.2">
      <c r="A7"/>
      <c r="B7"/>
      <c r="C7" s="2"/>
      <c r="D7" s="24" t="s">
        <v>73</v>
      </c>
      <c r="E7" s="2"/>
      <c r="F7" s="2"/>
      <c r="G7" s="2"/>
      <c r="H7" s="2"/>
      <c r="I7" s="2"/>
      <c r="J7" s="2"/>
      <c r="K7" s="2"/>
      <c r="L7" s="2"/>
      <c r="M7" s="2"/>
      <c r="N7"/>
      <c r="O7"/>
    </row>
    <row r="8" spans="1:15" ht="10.199999999999999" x14ac:dyDescent="0.2">
      <c r="A8"/>
      <c r="B8"/>
      <c r="C8" s="2"/>
      <c r="D8" s="24"/>
      <c r="E8" s="2"/>
      <c r="F8" s="2"/>
      <c r="G8" s="2"/>
      <c r="H8" s="2"/>
      <c r="I8" s="2"/>
      <c r="J8" s="2"/>
      <c r="K8" s="2"/>
      <c r="L8" s="2"/>
      <c r="M8" s="2"/>
      <c r="N8"/>
      <c r="O8"/>
    </row>
    <row r="9" spans="1:15" ht="10.199999999999999" x14ac:dyDescent="0.2">
      <c r="A9"/>
      <c r="B9"/>
      <c r="C9" s="2"/>
      <c r="D9" s="2"/>
      <c r="E9" s="2"/>
      <c r="F9" s="2"/>
      <c r="G9" s="2"/>
      <c r="H9" s="2"/>
      <c r="I9" s="2"/>
      <c r="J9" s="2"/>
      <c r="K9" s="2"/>
      <c r="L9" s="2"/>
      <c r="M9"/>
      <c r="N9"/>
      <c r="O9"/>
    </row>
    <row r="10" spans="1:15" ht="18.75" customHeight="1" x14ac:dyDescent="0.3">
      <c r="A10"/>
      <c r="B10"/>
      <c r="C10" s="48" t="s">
        <v>24</v>
      </c>
      <c r="D10" s="10"/>
      <c r="E10" s="10"/>
      <c r="F10" s="10"/>
      <c r="G10" s="10"/>
      <c r="H10" s="2"/>
      <c r="I10" s="2"/>
      <c r="J10" s="2"/>
      <c r="K10" s="2"/>
      <c r="L10" s="2"/>
      <c r="M10"/>
      <c r="N10"/>
      <c r="O10"/>
    </row>
    <row r="11" spans="1:15" ht="15" customHeight="1" x14ac:dyDescent="0.2">
      <c r="A11"/>
      <c r="B11"/>
      <c r="C11" s="269" t="s">
        <v>54</v>
      </c>
      <c r="D11" s="269"/>
      <c r="E11" s="269"/>
      <c r="F11" s="269"/>
      <c r="G11" s="269"/>
      <c r="H11" s="269"/>
      <c r="I11" s="269"/>
      <c r="J11" s="269"/>
      <c r="K11" s="269"/>
      <c r="L11" s="269"/>
      <c r="M11" s="269"/>
      <c r="N11"/>
      <c r="O11"/>
    </row>
    <row r="12" spans="1:15" ht="10.5" customHeight="1" x14ac:dyDescent="0.2">
      <c r="A12"/>
      <c r="B12"/>
      <c r="C12" s="269"/>
      <c r="D12" s="269"/>
      <c r="E12" s="269"/>
      <c r="F12" s="269"/>
      <c r="G12" s="269"/>
      <c r="H12" s="269"/>
      <c r="I12" s="269"/>
      <c r="J12" s="269"/>
      <c r="K12" s="269"/>
      <c r="L12" s="269"/>
      <c r="M12" s="269"/>
      <c r="N12"/>
      <c r="O12"/>
    </row>
    <row r="13" spans="1:15" ht="11.25" customHeight="1" x14ac:dyDescent="0.2">
      <c r="A13"/>
      <c r="B13"/>
      <c r="C13" s="269"/>
      <c r="D13" s="269"/>
      <c r="E13" s="269"/>
      <c r="F13" s="269"/>
      <c r="G13" s="269"/>
      <c r="H13" s="269"/>
      <c r="I13" s="269"/>
      <c r="J13" s="269"/>
      <c r="K13" s="269"/>
      <c r="L13" s="269"/>
      <c r="M13" s="269"/>
      <c r="N13"/>
      <c r="O13"/>
    </row>
    <row r="14" spans="1:15" ht="11.25" customHeight="1" x14ac:dyDescent="0.2">
      <c r="A14"/>
      <c r="B14"/>
      <c r="C14" s="269" t="s">
        <v>55</v>
      </c>
      <c r="D14" s="269"/>
      <c r="E14" s="269"/>
      <c r="F14" s="269"/>
      <c r="G14" s="269"/>
      <c r="H14" s="269"/>
      <c r="I14" s="269"/>
      <c r="J14" s="269"/>
      <c r="K14" s="269"/>
      <c r="L14" s="269"/>
      <c r="M14" s="269"/>
      <c r="N14"/>
      <c r="O14"/>
    </row>
    <row r="15" spans="1:15" ht="11.25" customHeight="1" x14ac:dyDescent="0.2">
      <c r="A15"/>
      <c r="B15"/>
      <c r="C15" s="269"/>
      <c r="D15" s="269"/>
      <c r="E15" s="269"/>
      <c r="F15" s="269"/>
      <c r="G15" s="269"/>
      <c r="H15" s="269"/>
      <c r="I15" s="269"/>
      <c r="J15" s="269"/>
      <c r="K15" s="269"/>
      <c r="L15" s="269"/>
      <c r="M15" s="269"/>
      <c r="N15"/>
      <c r="O15"/>
    </row>
    <row r="16" spans="1:15" ht="11.25" customHeight="1" x14ac:dyDescent="0.2">
      <c r="A16"/>
      <c r="B16"/>
      <c r="C16" s="269"/>
      <c r="D16" s="269"/>
      <c r="E16" s="269"/>
      <c r="F16" s="269"/>
      <c r="G16" s="269"/>
      <c r="H16" s="269"/>
      <c r="I16" s="269"/>
      <c r="J16" s="269"/>
      <c r="K16" s="269"/>
      <c r="L16" s="269"/>
      <c r="M16" s="269"/>
      <c r="N16"/>
      <c r="O16"/>
    </row>
    <row r="17" spans="1:22" ht="11.4" x14ac:dyDescent="0.2">
      <c r="A17"/>
      <c r="B17"/>
      <c r="C17" s="47"/>
      <c r="D17" s="46"/>
      <c r="E17" s="46"/>
      <c r="F17" s="46"/>
      <c r="G17" s="46"/>
      <c r="H17" s="46"/>
      <c r="I17" s="46"/>
      <c r="J17" s="46"/>
      <c r="K17" s="46"/>
      <c r="L17" s="46"/>
      <c r="M17" s="46"/>
      <c r="N17"/>
      <c r="O17"/>
    </row>
    <row r="18" spans="1:22" ht="10.199999999999999" x14ac:dyDescent="0.2">
      <c r="A18"/>
      <c r="B18"/>
      <c r="C18" s="58" t="s">
        <v>58</v>
      </c>
      <c r="D18" s="58"/>
      <c r="E18" s="58"/>
      <c r="F18" s="58"/>
      <c r="G18" s="2"/>
      <c r="H18" s="2"/>
      <c r="I18" s="2"/>
      <c r="J18" s="57" t="s">
        <v>67</v>
      </c>
      <c r="K18" s="56"/>
      <c r="L18" s="56"/>
      <c r="M18"/>
      <c r="N18"/>
      <c r="O18"/>
      <c r="Q18" s="266" t="s">
        <v>63</v>
      </c>
      <c r="R18" s="266"/>
    </row>
    <row r="19" spans="1:22" s="29" customFormat="1" ht="7.5" customHeight="1" x14ac:dyDescent="0.2">
      <c r="A19" s="1"/>
      <c r="B19" s="1"/>
      <c r="C19" s="11"/>
      <c r="D19" s="11"/>
      <c r="E19" s="11"/>
      <c r="F19" s="11"/>
      <c r="G19" s="11"/>
      <c r="H19" s="12"/>
      <c r="I19" s="12"/>
      <c r="J19" s="12"/>
      <c r="K19" s="12"/>
      <c r="L19" s="12"/>
      <c r="M19" s="1"/>
      <c r="N19" s="1"/>
      <c r="O19" s="1"/>
      <c r="Q19" s="266"/>
      <c r="R19" s="266"/>
    </row>
    <row r="20" spans="1:22" ht="57" customHeight="1" x14ac:dyDescent="0.2">
      <c r="A20" s="40" t="s">
        <v>32</v>
      </c>
      <c r="B20" s="40" t="s">
        <v>33</v>
      </c>
      <c r="C20" s="30" t="s">
        <v>72</v>
      </c>
      <c r="D20" s="30" t="s">
        <v>42</v>
      </c>
      <c r="E20" s="30" t="s">
        <v>43</v>
      </c>
      <c r="F20" s="30" t="s">
        <v>13</v>
      </c>
      <c r="G20" s="30" t="s">
        <v>8</v>
      </c>
      <c r="H20" s="30" t="s">
        <v>7</v>
      </c>
      <c r="I20" s="30" t="s">
        <v>44</v>
      </c>
      <c r="J20" s="30" t="s">
        <v>16</v>
      </c>
      <c r="K20" s="30" t="s">
        <v>45</v>
      </c>
      <c r="L20" s="30" t="s">
        <v>65</v>
      </c>
      <c r="M20"/>
      <c r="N20"/>
      <c r="O20"/>
      <c r="Q20" s="267" t="s">
        <v>64</v>
      </c>
      <c r="R20" s="267"/>
      <c r="S20" s="267"/>
      <c r="T20" s="53"/>
      <c r="U20" s="53"/>
      <c r="V20" s="53"/>
    </row>
    <row r="21" spans="1:22" ht="22.5" customHeight="1" x14ac:dyDescent="0.2">
      <c r="A21" s="13"/>
      <c r="B21" s="13"/>
      <c r="C21" s="4"/>
      <c r="D21" s="38"/>
      <c r="E21" s="35"/>
      <c r="F21" s="27"/>
      <c r="G21" s="4"/>
      <c r="H21" s="27"/>
      <c r="I21" s="41" t="str">
        <f>IFERROR((Loonkosten76781011[[#This Row],[Aanschaf-waarde]]-Loonkosten76781011[[#This Row],[Restwaarde]])/Loonkosten76781011[[#This Row],[Afschrijvingstermijn (jr)]],"")</f>
        <v/>
      </c>
      <c r="J21" s="4"/>
      <c r="K21" s="26"/>
      <c r="L21" s="37" t="str">
        <f>IFERROR((Loonkosten76781011[[#This Row],[Afschr. per jaar]]*Loonkosten76781011[[#This Row],[Gebruik voor activiteit (mnd)]]*Loonkosten76781011[[#This Row],[Gebruik t.o.v. totaal (%)]])/12,"")</f>
        <v/>
      </c>
      <c r="M21"/>
      <c r="N21"/>
      <c r="O21"/>
      <c r="Q21" s="267"/>
      <c r="R21" s="267"/>
      <c r="S21" s="267"/>
      <c r="T21" s="53"/>
      <c r="U21" s="53"/>
      <c r="V21" s="53"/>
    </row>
    <row r="22" spans="1:22" ht="22.5" customHeight="1" x14ac:dyDescent="0.2">
      <c r="A22" s="13"/>
      <c r="B22" s="13"/>
      <c r="C22" s="4"/>
      <c r="D22" s="38"/>
      <c r="E22" s="35"/>
      <c r="F22" s="27"/>
      <c r="G22" s="4"/>
      <c r="H22" s="27"/>
      <c r="I22" s="41" t="str">
        <f>IFERROR((Loonkosten76781011[[#This Row],[Aanschaf-waarde]]-Loonkosten76781011[[#This Row],[Restwaarde]])/Loonkosten76781011[[#This Row],[Afschrijvingstermijn (jr)]],"")</f>
        <v/>
      </c>
      <c r="J22" s="4"/>
      <c r="K22" s="26"/>
      <c r="L22" s="37" t="str">
        <f>IFERROR((Loonkosten76781011[[#This Row],[Afschr. per jaar]]*Loonkosten76781011[[#This Row],[Gebruik voor activiteit (mnd)]]*Loonkosten76781011[[#This Row],[Gebruik t.o.v. totaal (%)]])/12,"")</f>
        <v/>
      </c>
      <c r="M22"/>
      <c r="N22"/>
      <c r="O22"/>
      <c r="Q22" s="267"/>
      <c r="R22" s="267"/>
      <c r="S22" s="267"/>
      <c r="T22" s="53"/>
      <c r="U22" s="53"/>
      <c r="V22" s="53"/>
    </row>
    <row r="23" spans="1:22" ht="22.5" customHeight="1" x14ac:dyDescent="0.2">
      <c r="A23" s="13"/>
      <c r="B23" s="13"/>
      <c r="C23" s="4"/>
      <c r="D23" s="38"/>
      <c r="E23" s="35"/>
      <c r="F23" s="27"/>
      <c r="G23" s="4"/>
      <c r="H23" s="27"/>
      <c r="I23" s="41" t="str">
        <f>IFERROR((Loonkosten76781011[[#This Row],[Aanschaf-waarde]]-Loonkosten76781011[[#This Row],[Restwaarde]])/Loonkosten76781011[[#This Row],[Afschrijvingstermijn (jr)]],"")</f>
        <v/>
      </c>
      <c r="J23" s="4"/>
      <c r="K23" s="26"/>
      <c r="L23" s="37" t="str">
        <f>IFERROR((Loonkosten76781011[[#This Row],[Afschr. per jaar]]*Loonkosten76781011[[#This Row],[Gebruik voor activiteit (mnd)]]*Loonkosten76781011[[#This Row],[Gebruik t.o.v. totaal (%)]])/12,"")</f>
        <v/>
      </c>
      <c r="M23"/>
      <c r="N23"/>
      <c r="O23"/>
      <c r="Q23" s="267"/>
      <c r="R23" s="267"/>
      <c r="S23" s="267"/>
      <c r="T23" s="53"/>
      <c r="U23" s="53"/>
      <c r="V23" s="53"/>
    </row>
    <row r="24" spans="1:22" ht="22.5" customHeight="1" x14ac:dyDescent="0.2">
      <c r="A24" s="13"/>
      <c r="B24" s="13"/>
      <c r="C24" s="4"/>
      <c r="D24" s="38"/>
      <c r="E24" s="35"/>
      <c r="F24" s="27"/>
      <c r="G24" s="4"/>
      <c r="H24" s="27"/>
      <c r="I24" s="41" t="str">
        <f>IFERROR((Loonkosten76781011[[#This Row],[Aanschaf-waarde]]-Loonkosten76781011[[#This Row],[Restwaarde]])/Loonkosten76781011[[#This Row],[Afschrijvingstermijn (jr)]],"")</f>
        <v/>
      </c>
      <c r="J24" s="4"/>
      <c r="K24" s="26"/>
      <c r="L24" s="37" t="str">
        <f>IFERROR((Loonkosten76781011[[#This Row],[Afschr. per jaar]]*Loonkosten76781011[[#This Row],[Gebruik voor activiteit (mnd)]]*Loonkosten76781011[[#This Row],[Gebruik t.o.v. totaal (%)]])/12,"")</f>
        <v/>
      </c>
      <c r="M24"/>
      <c r="N24"/>
      <c r="O24"/>
      <c r="Q24" s="267"/>
      <c r="R24" s="267"/>
      <c r="S24" s="267"/>
      <c r="T24" s="53"/>
      <c r="U24" s="53"/>
      <c r="V24" s="53"/>
    </row>
    <row r="25" spans="1:22" ht="22.5" customHeight="1" thickBot="1" x14ac:dyDescent="0.25">
      <c r="A25" s="13"/>
      <c r="B25" s="13"/>
      <c r="C25" s="4"/>
      <c r="D25" s="38"/>
      <c r="E25" s="35"/>
      <c r="F25" s="27"/>
      <c r="G25" s="4"/>
      <c r="H25" s="27"/>
      <c r="I25" s="41" t="str">
        <f>IFERROR((Loonkosten76781011[[#This Row],[Aanschaf-waarde]]-Loonkosten76781011[[#This Row],[Restwaarde]])/Loonkosten76781011[[#This Row],[Afschrijvingstermijn (jr)]],"")</f>
        <v/>
      </c>
      <c r="J25" s="4"/>
      <c r="K25" s="26"/>
      <c r="L25" s="37" t="str">
        <f>IFERROR((Loonkosten76781011[[#This Row],[Afschr. per jaar]]*Loonkosten76781011[[#This Row],[Gebruik voor activiteit (mnd)]]*Loonkosten76781011[[#This Row],[Gebruik t.o.v. totaal (%)]])/12,"")</f>
        <v/>
      </c>
      <c r="M25"/>
      <c r="N25"/>
      <c r="O25"/>
      <c r="Q25" s="53"/>
      <c r="R25" s="53"/>
      <c r="S25" s="53"/>
      <c r="T25" s="53"/>
      <c r="U25" s="53"/>
      <c r="V25" s="53"/>
    </row>
    <row r="26" spans="1:22" ht="26.25" customHeight="1" thickTop="1" x14ac:dyDescent="0.2">
      <c r="A26" s="2"/>
      <c r="B26" s="2"/>
      <c r="C26" s="263" t="s">
        <v>41</v>
      </c>
      <c r="D26" s="263"/>
      <c r="E26" s="263"/>
      <c r="F26" s="263"/>
      <c r="G26" s="263"/>
      <c r="H26" s="55"/>
      <c r="I26" s="55"/>
      <c r="J26" s="55"/>
      <c r="K26" s="59" t="s">
        <v>71</v>
      </c>
      <c r="L26" s="54">
        <f>SUM(Loonkosten76781011[Kosten totaal])</f>
        <v>0</v>
      </c>
      <c r="M26"/>
      <c r="N26"/>
      <c r="O26"/>
      <c r="Q26" s="53"/>
      <c r="R26" s="53"/>
      <c r="S26" s="53"/>
      <c r="T26" s="53"/>
      <c r="U26" s="53"/>
      <c r="V26" s="53"/>
    </row>
    <row r="27" spans="1:22" ht="30" customHeight="1" x14ac:dyDescent="0.2">
      <c r="A27" s="2"/>
      <c r="B27" s="2"/>
      <c r="C27" s="263"/>
      <c r="D27" s="263"/>
      <c r="E27" s="263"/>
      <c r="F27" s="263"/>
      <c r="G27" s="263"/>
      <c r="H27" s="55"/>
      <c r="I27" s="55"/>
      <c r="J27" s="39"/>
      <c r="K27" s="39"/>
      <c r="L27" s="39"/>
      <c r="M27" s="14"/>
      <c r="N27" s="14"/>
      <c r="O27" s="2"/>
      <c r="Q27" s="53"/>
      <c r="R27" s="53"/>
      <c r="S27" s="53"/>
      <c r="T27" s="53"/>
      <c r="U27" s="53"/>
      <c r="V27" s="53"/>
    </row>
    <row r="28" spans="1:22" ht="12" customHeight="1" x14ac:dyDescent="0.2">
      <c r="A28" s="2"/>
      <c r="B28" s="2"/>
      <c r="C28" s="3" t="s">
        <v>18</v>
      </c>
      <c r="D28" s="39"/>
      <c r="E28" s="39"/>
      <c r="F28" s="39"/>
      <c r="G28" s="39"/>
      <c r="H28" s="39"/>
      <c r="I28" s="39"/>
      <c r="J28" s="39"/>
      <c r="K28" s="39"/>
      <c r="L28" s="39"/>
      <c r="M28" s="14"/>
      <c r="N28" s="14"/>
      <c r="O28" s="2"/>
    </row>
    <row r="29" spans="1:22" ht="25.5" customHeight="1" x14ac:dyDescent="0.2">
      <c r="A29"/>
      <c r="B29"/>
      <c r="C29" s="264" t="s">
        <v>62</v>
      </c>
      <c r="D29" s="264"/>
      <c r="E29" s="264"/>
      <c r="F29" s="264"/>
      <c r="G29" s="264"/>
      <c r="H29" s="264"/>
      <c r="I29" s="264"/>
      <c r="J29" s="264"/>
      <c r="K29" s="264"/>
      <c r="L29" s="264"/>
      <c r="M29" s="264"/>
      <c r="N29" s="264"/>
      <c r="O29"/>
    </row>
    <row r="30" spans="1:22" ht="21" customHeight="1" x14ac:dyDescent="0.2">
      <c r="A30"/>
      <c r="B30"/>
      <c r="C30" s="23" t="s">
        <v>26</v>
      </c>
      <c r="D30" s="23" t="s">
        <v>0</v>
      </c>
      <c r="E30" s="23"/>
      <c r="F30" s="23"/>
      <c r="G30" s="23"/>
      <c r="H30" s="23"/>
      <c r="I30" s="23"/>
      <c r="J30" s="256" t="s">
        <v>70</v>
      </c>
      <c r="K30" s="256"/>
      <c r="L30"/>
      <c r="M30" s="262"/>
      <c r="N30" s="262"/>
      <c r="O30" s="2"/>
    </row>
    <row r="31" spans="1:22" ht="18" customHeight="1" x14ac:dyDescent="0.2">
      <c r="A31"/>
      <c r="B31"/>
      <c r="C31" s="42" t="str">
        <f>IF(Beginpagina!$C20=0,"",Beginpagina!$C20)</f>
        <v/>
      </c>
      <c r="D31" s="261" t="str">
        <f>IF(Beginpagina!$D20=0,"",Beginpagina!$D20)</f>
        <v/>
      </c>
      <c r="E31" s="261"/>
      <c r="F31" s="261"/>
      <c r="G31" s="261"/>
      <c r="H31" s="261"/>
      <c r="I31" s="261"/>
      <c r="J31" s="258">
        <f>SUMIF(Loonkosten[Activiteit (klik op de cel en vul deze altijd in)],1,Loonkosten[Totale loonkosten subsidie aanvraag])+SUMIF(OverigeKostenDerden[Activiteit (klik op de cel voor info en vul deze altijd in)],1,OverigeKostenDerden[Kosten totaal])+SUMIF(Loonkosten767810[Activiteit (klik op de cel voor info en vul deze altijd in)],1,Loonkosten767810[Kosten totaal])+SUMIF(Loonkosten76781011[Activiteit (klik op de cel voor info en vul deze altijd in)],1,Loonkosten76781011[Kosten totaal])+SUMIF(LoonkostenDerden[Activiteit (klik op de cel voor info en vul deze altijd in)],1,LoonkostenDerden[Kosten totaal])</f>
        <v>0</v>
      </c>
      <c r="K31" s="258"/>
      <c r="L31"/>
      <c r="M31" s="262"/>
      <c r="N31" s="262"/>
      <c r="O31" s="2"/>
    </row>
    <row r="32" spans="1:22" ht="18" customHeight="1" x14ac:dyDescent="0.2">
      <c r="A32"/>
      <c r="B32"/>
      <c r="C32" s="42" t="str">
        <f>IF(Beginpagina!$C21=0,"",Beginpagina!$C21)</f>
        <v/>
      </c>
      <c r="D32" s="261" t="str">
        <f>IF(Beginpagina!$D21=0,"",Beginpagina!$D21)</f>
        <v/>
      </c>
      <c r="E32" s="261"/>
      <c r="F32" s="261"/>
      <c r="G32" s="261"/>
      <c r="H32" s="261"/>
      <c r="I32" s="261"/>
      <c r="J32" s="258">
        <f>SUMIF(Loonkosten[Activiteit (klik op de cel en vul deze altijd in)],2,Loonkosten[Totale loonkosten subsidie aanvraag])+SUMIF(OverigeKostenDerden[Activiteit (klik op de cel voor info en vul deze altijd in)],2,OverigeKostenDerden[Kosten totaal])+SUMIF(Loonkosten767810[Activiteit (klik op de cel voor info en vul deze altijd in)],2,Loonkosten767810[Kosten totaal])+SUMIF(Loonkosten76781011[Activiteit (klik op de cel voor info en vul deze altijd in)],2,Loonkosten76781011[Kosten totaal])+SUMIF(LoonkostenDerden[Activiteit (klik op de cel voor info en vul deze altijd in)],2,LoonkostenDerden[Kosten totaal])</f>
        <v>0</v>
      </c>
      <c r="K32" s="258"/>
      <c r="L32"/>
      <c r="M32"/>
      <c r="N32"/>
      <c r="O32" s="2"/>
    </row>
    <row r="33" spans="1:15" ht="18" customHeight="1" x14ac:dyDescent="0.2">
      <c r="A33"/>
      <c r="B33"/>
      <c r="C33" s="42" t="str">
        <f>IF(Beginpagina!$C22=0,"",Beginpagina!$C22)</f>
        <v/>
      </c>
      <c r="D33" s="261" t="str">
        <f>IF(Beginpagina!$D22=0,"",Beginpagina!$D22)</f>
        <v/>
      </c>
      <c r="E33" s="261"/>
      <c r="F33" s="261"/>
      <c r="G33" s="261"/>
      <c r="H33" s="261"/>
      <c r="I33" s="261"/>
      <c r="J33" s="258">
        <f>SUMIF(Loonkosten[Activiteit (klik op de cel en vul deze altijd in)],3,Loonkosten[Totale loonkosten subsidie aanvraag])+SUMIF(OverigeKostenDerden[Activiteit (klik op de cel voor info en vul deze altijd in)],3,OverigeKostenDerden[Kosten totaal])+SUMIF(Loonkosten767810[Activiteit (klik op de cel voor info en vul deze altijd in)],3,Loonkosten767810[Kosten totaal])+SUMIF(Loonkosten76781011[Activiteit (klik op de cel voor info en vul deze altijd in)],3,Loonkosten76781011[Kosten totaal])+SUMIF(LoonkostenDerden[Activiteit (klik op de cel voor info en vul deze altijd in)],3,LoonkostenDerden[Kosten totaal])</f>
        <v>0</v>
      </c>
      <c r="K33" s="258"/>
      <c r="L33"/>
      <c r="M33"/>
      <c r="N33"/>
      <c r="O33" s="2"/>
    </row>
    <row r="34" spans="1:15" ht="18" customHeight="1" x14ac:dyDescent="0.2">
      <c r="A34"/>
      <c r="B34"/>
      <c r="C34" s="42" t="str">
        <f>IF(Beginpagina!$C23=0,"",Beginpagina!$C23)</f>
        <v/>
      </c>
      <c r="D34" s="261" t="str">
        <f>IF(Beginpagina!$D23=0,"",Beginpagina!$D23)</f>
        <v/>
      </c>
      <c r="E34" s="261"/>
      <c r="F34" s="261"/>
      <c r="G34" s="261"/>
      <c r="H34" s="261"/>
      <c r="I34" s="261"/>
      <c r="J34" s="258">
        <f>SUMIF(Loonkosten[Activiteit (klik op de cel en vul deze altijd in)],4,Loonkosten[Totale loonkosten subsidie aanvraag])+SUMIF(OverigeKostenDerden[Activiteit (klik op de cel voor info en vul deze altijd in)],4,OverigeKostenDerden[Kosten totaal])+SUMIF(Loonkosten767810[Activiteit (klik op de cel voor info en vul deze altijd in)],4,Loonkosten767810[Kosten totaal])+SUMIF(Loonkosten76781011[Activiteit (klik op de cel voor info en vul deze altijd in)],4,Loonkosten76781011[Kosten totaal])+SUMIF(LoonkostenDerden[Activiteit (klik op de cel voor info en vul deze altijd in)],4,LoonkostenDerden[Kosten totaal])</f>
        <v>0</v>
      </c>
      <c r="K34" s="258"/>
      <c r="L34"/>
      <c r="M34"/>
      <c r="N34"/>
      <c r="O34" s="2"/>
    </row>
    <row r="35" spans="1:15" ht="18" customHeight="1" x14ac:dyDescent="0.2">
      <c r="A35"/>
      <c r="B35"/>
      <c r="C35" s="42" t="str">
        <f>IF(Beginpagina!$C24=0,"",Beginpagina!$C24)</f>
        <v/>
      </c>
      <c r="D35" s="261" t="str">
        <f>IF(Beginpagina!$D24=0,"",Beginpagina!$D24)</f>
        <v/>
      </c>
      <c r="E35" s="261"/>
      <c r="F35" s="261"/>
      <c r="G35" s="261"/>
      <c r="H35" s="261"/>
      <c r="I35" s="261"/>
      <c r="J35" s="258">
        <f>SUMIF(Loonkosten[Activiteit (klik op de cel en vul deze altijd in)],5,Loonkosten[Totale loonkosten subsidie aanvraag])+SUMIF(OverigeKostenDerden[Activiteit (klik op de cel voor info en vul deze altijd in)],5,OverigeKostenDerden[Kosten totaal])+SUMIF(Loonkosten767810[Activiteit (klik op de cel voor info en vul deze altijd in)],5,Loonkosten767810[Kosten totaal])+SUMIF(Loonkosten76781011[Activiteit (klik op de cel voor info en vul deze altijd in)],5,Loonkosten76781011[Kosten totaal])+SUMIF(LoonkostenDerden[Activiteit (klik op de cel voor info en vul deze altijd in)],5,LoonkostenDerden[Kosten totaal])</f>
        <v>0</v>
      </c>
      <c r="K35" s="258"/>
      <c r="L35"/>
      <c r="M35"/>
      <c r="N35"/>
      <c r="O35" s="2"/>
    </row>
    <row r="36" spans="1:15" ht="18" customHeight="1" x14ac:dyDescent="0.2">
      <c r="A36"/>
      <c r="B36"/>
      <c r="C36" s="42" t="str">
        <f>IF(Beginpagina!$C25=0,"",Beginpagina!$C25)</f>
        <v/>
      </c>
      <c r="D36" s="261" t="str">
        <f>IF(Beginpagina!$D25=0,"",Beginpagina!$D25)</f>
        <v/>
      </c>
      <c r="E36" s="261"/>
      <c r="F36" s="261"/>
      <c r="G36" s="261"/>
      <c r="H36" s="261"/>
      <c r="I36" s="261"/>
      <c r="J36" s="258">
        <f>SUMIF(Loonkosten[Activiteit (klik op de cel en vul deze altijd in)],6,Loonkosten[Totale loonkosten subsidie aanvraag])+SUMIF(OverigeKostenDerden[Activiteit (klik op de cel voor info en vul deze altijd in)],6,OverigeKostenDerden[Kosten totaal])+SUMIF(Loonkosten767810[Activiteit (klik op de cel voor info en vul deze altijd in)],6,Loonkosten767810[Kosten totaal])+SUMIF(Loonkosten76781011[Activiteit (klik op de cel voor info en vul deze altijd in)],6,Loonkosten76781011[Kosten totaal])+SUMIF(LoonkostenDerden[Activiteit (klik op de cel voor info en vul deze altijd in)],6,LoonkostenDerden[Kosten totaal])</f>
        <v>0</v>
      </c>
      <c r="K36" s="258"/>
      <c r="L36"/>
      <c r="M36"/>
      <c r="N36"/>
      <c r="O36" s="2"/>
    </row>
    <row r="37" spans="1:15" ht="18" customHeight="1" x14ac:dyDescent="0.2">
      <c r="A37"/>
      <c r="B37"/>
      <c r="C37" s="42" t="str">
        <f>IF(Beginpagina!$C26=0,"",Beginpagina!$C26)</f>
        <v/>
      </c>
      <c r="D37" s="261" t="str">
        <f>IF(Beginpagina!$D26=0,"",Beginpagina!$D26)</f>
        <v/>
      </c>
      <c r="E37" s="261"/>
      <c r="F37" s="261"/>
      <c r="G37" s="261"/>
      <c r="H37" s="261"/>
      <c r="I37" s="261"/>
      <c r="J37" s="258">
        <f>SUMIF(Loonkosten[Activiteit (klik op de cel en vul deze altijd in)],7,Loonkosten[Totale loonkosten subsidie aanvraag])+SUMIF(OverigeKostenDerden[Activiteit (klik op de cel voor info en vul deze altijd in)],7,OverigeKostenDerden[Kosten totaal])+SUMIF(Loonkosten767810[Activiteit (klik op de cel voor info en vul deze altijd in)],7,Loonkosten767810[Kosten totaal])+SUMIF(Loonkosten76781011[Activiteit (klik op de cel voor info en vul deze altijd in)],7,Loonkosten76781011[Kosten totaal])+SUMIF(LoonkostenDerden[Activiteit (klik op de cel voor info en vul deze altijd in)],7,LoonkostenDerden[Kosten totaal])</f>
        <v>0</v>
      </c>
      <c r="K37" s="258"/>
      <c r="L37"/>
      <c r="M37" s="262"/>
      <c r="N37" s="262"/>
      <c r="O37" s="2"/>
    </row>
    <row r="38" spans="1:15" ht="18" customHeight="1" x14ac:dyDescent="0.2">
      <c r="A38"/>
      <c r="B38"/>
      <c r="C38" s="42" t="str">
        <f>IF(Beginpagina!$C27=0,"",Beginpagina!$C27)</f>
        <v/>
      </c>
      <c r="D38" s="261" t="str">
        <f>IF(Beginpagina!$D27=0,"",Beginpagina!$D27)</f>
        <v/>
      </c>
      <c r="E38" s="261"/>
      <c r="F38" s="261"/>
      <c r="G38" s="261"/>
      <c r="H38" s="261"/>
      <c r="I38" s="261"/>
      <c r="J38" s="258">
        <f>SUMIF(Loonkosten[Activiteit (klik op de cel en vul deze altijd in)],8,Loonkosten[Totale loonkosten subsidie aanvraag])+SUMIF(OverigeKostenDerden[Activiteit (klik op de cel voor info en vul deze altijd in)],8,OverigeKostenDerden[Kosten totaal])+SUMIF(Loonkosten767810[Activiteit (klik op de cel voor info en vul deze altijd in)],8,Loonkosten767810[Kosten totaal])+SUMIF(Loonkosten76781011[Activiteit (klik op de cel voor info en vul deze altijd in)],8,Loonkosten76781011[Kosten totaal])+SUMIF(LoonkostenDerden[Activiteit (klik op de cel voor info en vul deze altijd in)],8,LoonkostenDerden[Kosten totaal])</f>
        <v>0</v>
      </c>
      <c r="K38" s="258"/>
      <c r="L38"/>
      <c r="M38" s="262"/>
      <c r="N38" s="262"/>
      <c r="O38" s="2"/>
    </row>
    <row r="39" spans="1:15" ht="18" customHeight="1" x14ac:dyDescent="0.2">
      <c r="A39"/>
      <c r="B39"/>
      <c r="C39" s="42" t="str">
        <f>IF(Beginpagina!$C28=0,"",Beginpagina!$C28)</f>
        <v/>
      </c>
      <c r="D39" s="261" t="str">
        <f>IF(Beginpagina!$D28=0,"",Beginpagina!$D28)</f>
        <v/>
      </c>
      <c r="E39" s="261"/>
      <c r="F39" s="261"/>
      <c r="G39" s="261"/>
      <c r="H39" s="261"/>
      <c r="I39" s="261"/>
      <c r="J39" s="258">
        <f>SUMIF(Loonkosten[Activiteit (klik op de cel en vul deze altijd in)],9,Loonkosten[Totale loonkosten subsidie aanvraag])+SUMIF(OverigeKostenDerden[Activiteit (klik op de cel voor info en vul deze altijd in)],9,OverigeKostenDerden[Kosten totaal])+SUMIF(Loonkosten767810[Activiteit (klik op de cel voor info en vul deze altijd in)],9,Loonkosten767810[Kosten totaal])+SUMIF(Loonkosten76781011[Activiteit (klik op de cel voor info en vul deze altijd in)],9,Loonkosten76781011[Kosten totaal])+SUMIF(LoonkostenDerden[Activiteit (klik op de cel voor info en vul deze altijd in)],9,LoonkostenDerden[Kosten totaal])</f>
        <v>0</v>
      </c>
      <c r="K39" s="258"/>
      <c r="L39"/>
      <c r="M39" s="262"/>
      <c r="N39" s="262"/>
      <c r="O39" s="2"/>
    </row>
    <row r="40" spans="1:15" ht="18" customHeight="1" x14ac:dyDescent="0.2">
      <c r="A40"/>
      <c r="B40"/>
      <c r="C40" s="42" t="str">
        <f>IF(Beginpagina!$C29=0,"",Beginpagina!$C29)</f>
        <v/>
      </c>
      <c r="D40" s="261" t="str">
        <f>IF(Beginpagina!$D29=0,"",Beginpagina!$D29)</f>
        <v/>
      </c>
      <c r="E40" s="261"/>
      <c r="F40" s="261"/>
      <c r="G40" s="261"/>
      <c r="H40" s="261"/>
      <c r="I40" s="261"/>
      <c r="J40" s="258">
        <f>SUMIF(Loonkosten[Activiteit (klik op de cel en vul deze altijd in)],10,Loonkosten[Totale loonkosten subsidie aanvraag])+SUMIF(OverigeKostenDerden[Activiteit (klik op de cel voor info en vul deze altijd in)],10,OverigeKostenDerden[Kosten totaal])+SUMIF(Loonkosten767810[Activiteit (klik op de cel voor info en vul deze altijd in)],10,Loonkosten767810[Kosten totaal])+SUMIF(Loonkosten76781011[Activiteit (klik op de cel voor info en vul deze altijd in)],10,Loonkosten76781011[Kosten totaal])+SUMIF(LoonkostenDerden[Activiteit (klik op de cel voor info en vul deze altijd in)],10,LoonkostenDerden[Kosten totaal])</f>
        <v>0</v>
      </c>
      <c r="K40" s="258"/>
      <c r="L40"/>
      <c r="M40" s="262"/>
      <c r="N40" s="262"/>
      <c r="O40" s="2"/>
    </row>
    <row r="41" spans="1:15" ht="7.5" customHeight="1" x14ac:dyDescent="0.2">
      <c r="A41"/>
      <c r="B41"/>
      <c r="C41" s="33"/>
      <c r="D41" s="2"/>
      <c r="E41" s="2"/>
      <c r="F41" s="2"/>
      <c r="G41" s="2"/>
      <c r="H41" s="2"/>
      <c r="I41" s="2"/>
      <c r="J41" s="2"/>
      <c r="K41" s="2"/>
      <c r="L41"/>
      <c r="M41" s="2"/>
      <c r="N41"/>
      <c r="O41"/>
    </row>
    <row r="42" spans="1:15" ht="16.2" x14ac:dyDescent="0.3">
      <c r="A42"/>
      <c r="B42"/>
      <c r="C42" s="10" t="s">
        <v>21</v>
      </c>
      <c r="D42" s="10"/>
      <c r="E42" s="10"/>
      <c r="F42" s="10"/>
      <c r="G42" s="10"/>
      <c r="H42" s="15"/>
      <c r="I42" s="15"/>
      <c r="J42" s="15"/>
      <c r="K42" s="15"/>
      <c r="L42"/>
      <c r="M42"/>
      <c r="N42"/>
      <c r="O42"/>
    </row>
    <row r="43" spans="1:15" ht="10.199999999999999" x14ac:dyDescent="0.2">
      <c r="A43"/>
      <c r="B43"/>
      <c r="C43" s="15"/>
      <c r="D43" s="15"/>
      <c r="E43" s="15"/>
      <c r="F43" s="15"/>
      <c r="G43" s="15"/>
      <c r="H43" s="15"/>
      <c r="I43" s="15"/>
      <c r="J43" s="15"/>
      <c r="K43" s="15"/>
      <c r="L43" s="2"/>
      <c r="M43"/>
      <c r="N43"/>
      <c r="O43"/>
    </row>
    <row r="44" spans="1:15" ht="10.5" customHeight="1" x14ac:dyDescent="0.2">
      <c r="A44"/>
      <c r="B44"/>
      <c r="C44" s="255" t="s">
        <v>57</v>
      </c>
      <c r="D44" s="255"/>
      <c r="E44" s="255"/>
      <c r="F44" s="255"/>
      <c r="G44" s="255"/>
      <c r="H44" s="255"/>
      <c r="I44" s="255"/>
      <c r="J44" s="255"/>
      <c r="K44" s="16"/>
      <c r="L44" s="16"/>
      <c r="M44" s="5"/>
      <c r="N44" s="5"/>
      <c r="O44"/>
    </row>
    <row r="45" spans="1:15" ht="10.5" customHeight="1" x14ac:dyDescent="0.2">
      <c r="A45"/>
      <c r="B45"/>
      <c r="C45" s="255"/>
      <c r="D45" s="255"/>
      <c r="E45" s="255"/>
      <c r="F45" s="255"/>
      <c r="G45" s="255"/>
      <c r="H45" s="255"/>
      <c r="I45" s="255"/>
      <c r="J45" s="255"/>
      <c r="K45" s="16"/>
      <c r="L45" s="16"/>
      <c r="M45" s="5"/>
      <c r="N45" s="5"/>
      <c r="O45"/>
    </row>
    <row r="46" spans="1:15" ht="10.5" customHeight="1" x14ac:dyDescent="0.2">
      <c r="A46"/>
      <c r="B46"/>
      <c r="C46" s="255"/>
      <c r="D46" s="255"/>
      <c r="E46" s="255"/>
      <c r="F46" s="255"/>
      <c r="G46" s="255"/>
      <c r="H46" s="255"/>
      <c r="I46" s="255"/>
      <c r="J46" s="255"/>
      <c r="K46" s="2"/>
      <c r="L46" s="2"/>
      <c r="M46"/>
      <c r="N46"/>
      <c r="O46"/>
    </row>
    <row r="47" spans="1:15" ht="10.5" customHeight="1" x14ac:dyDescent="0.2">
      <c r="A47"/>
      <c r="B47"/>
      <c r="C47" s="255"/>
      <c r="D47" s="255"/>
      <c r="E47" s="255"/>
      <c r="F47" s="255"/>
      <c r="G47" s="255"/>
      <c r="H47" s="255"/>
      <c r="I47" s="255"/>
      <c r="J47" s="255"/>
      <c r="K47" s="2"/>
      <c r="L47" s="2"/>
      <c r="M47"/>
      <c r="N47"/>
      <c r="O47"/>
    </row>
    <row r="48" spans="1:15" ht="10.199999999999999" x14ac:dyDescent="0.2">
      <c r="A48"/>
      <c r="B48"/>
      <c r="C48" s="255"/>
      <c r="D48" s="255"/>
      <c r="E48" s="255"/>
      <c r="F48" s="255"/>
      <c r="G48" s="255"/>
      <c r="H48" s="255"/>
      <c r="I48" s="255"/>
      <c r="J48" s="255"/>
      <c r="K48" s="2"/>
      <c r="L48" s="2"/>
      <c r="M48"/>
      <c r="N48"/>
      <c r="O48"/>
    </row>
    <row r="49" spans="1:15" ht="10.199999999999999" x14ac:dyDescent="0.2">
      <c r="A49"/>
      <c r="B49"/>
      <c r="C49" s="2"/>
      <c r="D49" s="2"/>
      <c r="E49" s="2"/>
      <c r="F49" s="2"/>
      <c r="G49" s="2"/>
      <c r="H49" s="2"/>
      <c r="I49" s="2"/>
      <c r="J49" s="2"/>
      <c r="K49" s="2"/>
      <c r="L49" s="2"/>
      <c r="M49"/>
      <c r="N49"/>
      <c r="O49"/>
    </row>
    <row r="50" spans="1:15" ht="10.199999999999999" x14ac:dyDescent="0.2">
      <c r="A50"/>
      <c r="B50"/>
      <c r="C50" s="2"/>
      <c r="D50" s="2"/>
      <c r="E50" s="2"/>
      <c r="F50" s="2"/>
      <c r="G50" s="2"/>
      <c r="H50" s="2"/>
      <c r="I50" s="2"/>
      <c r="J50" s="2"/>
      <c r="K50" s="2"/>
      <c r="L50" s="2"/>
      <c r="M50"/>
      <c r="N50"/>
      <c r="O50"/>
    </row>
    <row r="51" spans="1:15" ht="10.199999999999999" x14ac:dyDescent="0.2">
      <c r="A51"/>
      <c r="B51"/>
      <c r="C51" s="2"/>
      <c r="D51" s="2"/>
      <c r="E51" s="2"/>
      <c r="F51" s="2"/>
      <c r="G51" s="2"/>
      <c r="H51" s="2"/>
      <c r="I51" s="2"/>
      <c r="J51" s="2"/>
      <c r="K51" s="2"/>
      <c r="L51" s="2"/>
      <c r="M51"/>
      <c r="N51"/>
      <c r="O51"/>
    </row>
    <row r="52" spans="1:15" ht="10.199999999999999" x14ac:dyDescent="0.2">
      <c r="A52"/>
      <c r="B52"/>
      <c r="C52" s="2"/>
      <c r="D52" s="2"/>
      <c r="E52" s="2"/>
      <c r="F52" s="2"/>
      <c r="G52" s="2"/>
      <c r="H52" s="2"/>
      <c r="I52" s="2"/>
      <c r="J52" s="2"/>
      <c r="K52" s="2"/>
      <c r="L52" s="2"/>
      <c r="M52"/>
      <c r="N52"/>
      <c r="O52"/>
    </row>
    <row r="53" spans="1:15" ht="10.199999999999999" x14ac:dyDescent="0.2">
      <c r="A53"/>
      <c r="B53"/>
      <c r="C53" s="2"/>
      <c r="D53" s="2"/>
      <c r="E53" s="2"/>
      <c r="F53" s="2"/>
      <c r="G53" s="2"/>
      <c r="H53" s="2"/>
      <c r="I53" s="2"/>
      <c r="J53" s="2"/>
      <c r="K53" s="2"/>
      <c r="L53" s="2"/>
      <c r="M53"/>
      <c r="N53"/>
      <c r="O53"/>
    </row>
    <row r="54" spans="1:15" ht="10.199999999999999" x14ac:dyDescent="0.2">
      <c r="A54"/>
      <c r="B54"/>
      <c r="C54" s="2"/>
      <c r="D54" s="2"/>
      <c r="E54" s="2"/>
      <c r="F54" s="2"/>
      <c r="G54" s="2"/>
      <c r="H54" s="2"/>
      <c r="I54" s="2"/>
      <c r="J54" s="2"/>
      <c r="K54" s="2"/>
      <c r="L54" s="2"/>
      <c r="M54"/>
      <c r="N54"/>
      <c r="O54"/>
    </row>
    <row r="55" spans="1:15" ht="10.199999999999999" x14ac:dyDescent="0.2">
      <c r="A55"/>
      <c r="B55"/>
      <c r="C55" s="2"/>
      <c r="D55" s="2"/>
      <c r="E55" s="2"/>
      <c r="F55" s="2"/>
      <c r="G55" s="2"/>
      <c r="H55" s="2"/>
      <c r="I55" s="2"/>
      <c r="J55" s="2"/>
      <c r="K55" s="2"/>
      <c r="L55" s="2"/>
      <c r="M55"/>
      <c r="N55"/>
      <c r="O55"/>
    </row>
    <row r="56" spans="1:15" ht="10.199999999999999" x14ac:dyDescent="0.2">
      <c r="A56"/>
      <c r="B56"/>
      <c r="C56" s="2"/>
      <c r="D56" s="2"/>
      <c r="E56" s="2"/>
      <c r="F56" s="2"/>
      <c r="G56" s="2"/>
      <c r="H56" s="2"/>
      <c r="I56" s="2"/>
      <c r="J56" s="2"/>
      <c r="K56" s="2"/>
      <c r="L56" s="2"/>
      <c r="M56"/>
      <c r="N56"/>
      <c r="O56"/>
    </row>
    <row r="57" spans="1:15" ht="10.199999999999999" x14ac:dyDescent="0.2">
      <c r="A57"/>
      <c r="B57"/>
      <c r="C57" s="2"/>
      <c r="D57" s="2"/>
      <c r="E57" s="2"/>
      <c r="F57" s="2"/>
      <c r="G57" s="2"/>
      <c r="H57" s="2"/>
      <c r="I57" s="2"/>
      <c r="J57" s="2"/>
      <c r="K57" s="2"/>
      <c r="L57" s="2"/>
      <c r="M57"/>
      <c r="N57"/>
      <c r="O57"/>
    </row>
    <row r="58" spans="1:15" ht="10.199999999999999" x14ac:dyDescent="0.2">
      <c r="A58"/>
      <c r="B58"/>
      <c r="C58" s="2"/>
      <c r="D58" s="2"/>
      <c r="E58" s="2"/>
      <c r="F58" s="2"/>
      <c r="G58" s="2"/>
      <c r="H58" s="2"/>
      <c r="I58" s="2"/>
      <c r="J58" s="2"/>
      <c r="K58" s="2"/>
      <c r="L58" s="2"/>
      <c r="M58"/>
      <c r="N58"/>
      <c r="O58"/>
    </row>
    <row r="59" spans="1:15" ht="10.199999999999999" x14ac:dyDescent="0.2">
      <c r="A59"/>
      <c r="B59"/>
      <c r="C59" s="2"/>
      <c r="D59" s="2"/>
      <c r="E59" s="2"/>
      <c r="F59" s="2"/>
      <c r="G59" s="2"/>
      <c r="H59" s="2"/>
      <c r="I59" s="2"/>
      <c r="J59" s="2"/>
      <c r="K59" s="2"/>
      <c r="L59" s="2"/>
      <c r="M59"/>
      <c r="N59"/>
      <c r="O59"/>
    </row>
    <row r="60" spans="1:15" ht="10.199999999999999" x14ac:dyDescent="0.2">
      <c r="A60"/>
      <c r="B60"/>
      <c r="C60" s="2"/>
      <c r="D60" s="2"/>
      <c r="E60" s="2"/>
      <c r="F60" s="2"/>
      <c r="G60" s="2"/>
      <c r="H60" s="2"/>
      <c r="I60" s="2"/>
      <c r="J60" s="2"/>
      <c r="K60" s="2"/>
      <c r="L60" s="2"/>
      <c r="M60"/>
      <c r="N60"/>
      <c r="O60"/>
    </row>
    <row r="61" spans="1:15" ht="10.199999999999999" x14ac:dyDescent="0.2">
      <c r="A61"/>
      <c r="B61"/>
      <c r="C61" s="2"/>
      <c r="D61" s="2"/>
      <c r="E61" s="2"/>
      <c r="F61" s="2"/>
      <c r="G61" s="2"/>
      <c r="H61" s="2"/>
      <c r="I61" s="2"/>
      <c r="J61" s="2"/>
      <c r="K61" s="2"/>
      <c r="L61" s="2"/>
      <c r="M61"/>
      <c r="N61"/>
      <c r="O61"/>
    </row>
    <row r="62" spans="1:15" ht="10.199999999999999" x14ac:dyDescent="0.2">
      <c r="A62"/>
      <c r="B62"/>
      <c r="C62" s="2"/>
      <c r="D62" s="2"/>
      <c r="E62" s="2"/>
      <c r="F62" s="2"/>
      <c r="G62" s="2"/>
      <c r="H62" s="2"/>
      <c r="I62" s="2"/>
      <c r="J62" s="2"/>
      <c r="K62" s="2"/>
      <c r="L62" s="2"/>
      <c r="M62"/>
      <c r="N62"/>
      <c r="O62"/>
    </row>
    <row r="63" spans="1:15" ht="10.199999999999999" x14ac:dyDescent="0.2">
      <c r="A63"/>
      <c r="B63"/>
      <c r="C63" s="2"/>
      <c r="D63" s="2"/>
      <c r="E63" s="2"/>
      <c r="F63" s="2"/>
      <c r="G63" s="2"/>
      <c r="H63" s="2"/>
      <c r="I63" s="2"/>
      <c r="J63" s="2"/>
      <c r="K63" s="2"/>
      <c r="L63" s="2"/>
      <c r="M63"/>
      <c r="N63"/>
      <c r="O63"/>
    </row>
    <row r="64" spans="1:15" ht="10.199999999999999" x14ac:dyDescent="0.2">
      <c r="A64"/>
      <c r="B64"/>
      <c r="C64" s="2"/>
      <c r="D64" s="2"/>
      <c r="E64" s="2"/>
      <c r="F64" s="2"/>
      <c r="G64" s="2"/>
      <c r="H64" s="2"/>
      <c r="I64" s="2"/>
      <c r="J64" s="2"/>
      <c r="K64" s="2"/>
      <c r="L64" s="2"/>
      <c r="M64"/>
      <c r="N64"/>
      <c r="O64"/>
    </row>
    <row r="65" spans="1:15" ht="10.199999999999999" x14ac:dyDescent="0.2">
      <c r="A65"/>
      <c r="B65"/>
      <c r="C65" s="2"/>
      <c r="D65" s="2"/>
      <c r="E65" s="2"/>
      <c r="F65" s="2"/>
      <c r="G65" s="2"/>
      <c r="H65" s="2"/>
      <c r="I65" s="2"/>
      <c r="J65" s="2"/>
      <c r="K65" s="2"/>
      <c r="L65" s="2"/>
      <c r="M65"/>
      <c r="N65"/>
      <c r="O65"/>
    </row>
    <row r="66" spans="1:15" ht="10.199999999999999" x14ac:dyDescent="0.2">
      <c r="A66"/>
      <c r="B66"/>
      <c r="C66" s="2"/>
      <c r="D66" s="2"/>
      <c r="E66" s="2"/>
      <c r="F66" s="2"/>
      <c r="G66" s="2"/>
      <c r="H66" s="2"/>
      <c r="I66" s="2"/>
      <c r="J66" s="2"/>
      <c r="K66" s="2"/>
      <c r="L66" s="2"/>
      <c r="M66"/>
      <c r="N66"/>
      <c r="O66"/>
    </row>
    <row r="67" spans="1:15" ht="10.199999999999999" x14ac:dyDescent="0.2">
      <c r="A67"/>
      <c r="B67"/>
      <c r="C67" s="2"/>
      <c r="D67" s="2"/>
      <c r="E67" s="2"/>
      <c r="F67" s="2"/>
      <c r="G67" s="2"/>
      <c r="H67" s="2"/>
      <c r="I67" s="2"/>
      <c r="J67" s="2"/>
      <c r="K67" s="2"/>
      <c r="L67" s="2"/>
      <c r="M67"/>
      <c r="N67"/>
      <c r="O67"/>
    </row>
    <row r="68" spans="1:15" ht="10.199999999999999" x14ac:dyDescent="0.2">
      <c r="A68"/>
      <c r="B68"/>
      <c r="C68" s="2"/>
      <c r="D68" s="2"/>
      <c r="E68" s="2"/>
      <c r="F68" s="2"/>
      <c r="G68" s="2"/>
      <c r="H68" s="2"/>
      <c r="I68" s="2"/>
      <c r="J68" s="2"/>
      <c r="K68" s="2"/>
      <c r="L68" s="2"/>
      <c r="M68"/>
      <c r="N68"/>
      <c r="O68"/>
    </row>
    <row r="69" spans="1:15" ht="10.199999999999999" x14ac:dyDescent="0.2">
      <c r="A69"/>
      <c r="B69"/>
      <c r="C69" s="2"/>
      <c r="D69" s="2"/>
      <c r="E69" s="2"/>
      <c r="F69" s="2"/>
      <c r="G69" s="2"/>
      <c r="H69" s="2"/>
      <c r="I69" s="2"/>
      <c r="J69" s="2"/>
      <c r="K69" s="2"/>
      <c r="L69" s="2"/>
      <c r="M69"/>
      <c r="N69"/>
      <c r="O69"/>
    </row>
    <row r="70" spans="1:15" ht="10.8" thickBot="1" x14ac:dyDescent="0.25">
      <c r="A70"/>
      <c r="B70"/>
      <c r="C70" s="2"/>
      <c r="D70" s="2"/>
      <c r="E70" s="2"/>
      <c r="F70" s="2"/>
      <c r="G70" s="2"/>
      <c r="H70" s="2"/>
      <c r="I70" s="2"/>
      <c r="J70" s="2"/>
      <c r="K70" s="2"/>
      <c r="L70" s="2"/>
      <c r="M70"/>
      <c r="N70"/>
      <c r="O70"/>
    </row>
    <row r="71" spans="1:15" s="29" customFormat="1" ht="18" customHeight="1" x14ac:dyDescent="0.2">
      <c r="A71" s="1"/>
      <c r="B71" s="1"/>
      <c r="C71" s="17" t="e">
        <f>CONCATENATE("Subsidieaanvraag voor ",Beginpagina!#REF!)</f>
        <v>#REF!</v>
      </c>
      <c r="D71" s="17"/>
      <c r="E71" s="17"/>
      <c r="F71" s="17"/>
      <c r="G71" s="17"/>
      <c r="H71" s="18"/>
      <c r="I71" s="18"/>
      <c r="J71" s="268" t="s">
        <v>17</v>
      </c>
      <c r="K71" s="268"/>
      <c r="L71" s="268"/>
      <c r="M71" s="268"/>
      <c r="N71" s="6"/>
      <c r="O71" s="1"/>
    </row>
    <row r="72" spans="1:15" ht="10.5" customHeight="1" x14ac:dyDescent="0.2"/>
    <row r="73" spans="1:15" ht="10.5" customHeight="1" x14ac:dyDescent="0.2"/>
    <row r="74" spans="1:15" ht="10.5" customHeight="1" x14ac:dyDescent="0.2"/>
    <row r="75" spans="1:15" ht="10.5" customHeight="1" x14ac:dyDescent="0.2"/>
    <row r="76" spans="1:15" ht="10.5" customHeight="1" x14ac:dyDescent="0.2"/>
    <row r="77" spans="1:15" ht="10.5" customHeight="1" x14ac:dyDescent="0.2"/>
    <row r="78" spans="1:15" ht="10.5" customHeight="1" x14ac:dyDescent="0.2"/>
    <row r="79" spans="1:15" ht="10.5" customHeight="1" x14ac:dyDescent="0.2"/>
    <row r="80" spans="1:15" ht="10.5" customHeight="1" x14ac:dyDescent="0.2"/>
    <row r="81" ht="10.5" customHeight="1" x14ac:dyDescent="0.2"/>
    <row r="82" ht="10.5" customHeight="1" x14ac:dyDescent="0.2"/>
    <row r="83" ht="10.5" customHeight="1" x14ac:dyDescent="0.2"/>
    <row r="84" ht="10.5" customHeight="1" x14ac:dyDescent="0.2"/>
    <row r="85" ht="10.5" customHeight="1" x14ac:dyDescent="0.2"/>
    <row r="86" ht="10.5" customHeight="1" x14ac:dyDescent="0.2"/>
    <row r="87" ht="10.5" customHeight="1" x14ac:dyDescent="0.2"/>
    <row r="88" ht="10.5" customHeight="1" x14ac:dyDescent="0.2"/>
  </sheetData>
  <sheetProtection deleteRows="0"/>
  <dataConsolidate/>
  <mergeCells count="35">
    <mergeCell ref="J36:K36"/>
    <mergeCell ref="C11:M13"/>
    <mergeCell ref="C14:M16"/>
    <mergeCell ref="J30:K30"/>
    <mergeCell ref="M30:N30"/>
    <mergeCell ref="C29:N29"/>
    <mergeCell ref="J71:M71"/>
    <mergeCell ref="D37:I37"/>
    <mergeCell ref="J37:K37"/>
    <mergeCell ref="M37:N37"/>
    <mergeCell ref="D38:I38"/>
    <mergeCell ref="J38:K38"/>
    <mergeCell ref="M38:N38"/>
    <mergeCell ref="D39:I39"/>
    <mergeCell ref="J39:K39"/>
    <mergeCell ref="M39:N39"/>
    <mergeCell ref="D40:I40"/>
    <mergeCell ref="J40:K40"/>
    <mergeCell ref="M40:N40"/>
    <mergeCell ref="Q18:R19"/>
    <mergeCell ref="Q20:S24"/>
    <mergeCell ref="C44:J48"/>
    <mergeCell ref="D31:I31"/>
    <mergeCell ref="J31:K31"/>
    <mergeCell ref="M31:N31"/>
    <mergeCell ref="C26:G27"/>
    <mergeCell ref="D32:I32"/>
    <mergeCell ref="D33:I33"/>
    <mergeCell ref="D34:I34"/>
    <mergeCell ref="D35:I35"/>
    <mergeCell ref="D36:I36"/>
    <mergeCell ref="J32:K32"/>
    <mergeCell ref="J33:K33"/>
    <mergeCell ref="J34:K34"/>
    <mergeCell ref="J35:K35"/>
  </mergeCells>
  <conditionalFormatting sqref="C31:I40">
    <cfRule type="expression" dxfId="3" priority="8">
      <formula>$C31&lt;&gt;""</formula>
    </cfRule>
  </conditionalFormatting>
  <conditionalFormatting sqref="J40">
    <cfRule type="expression" dxfId="2" priority="6">
      <formula>$C40&lt;&gt;""</formula>
    </cfRule>
  </conditionalFormatting>
  <conditionalFormatting sqref="J31:K39">
    <cfRule type="expression" dxfId="1" priority="1">
      <formula>$C31&lt;&gt;""</formula>
    </cfRule>
  </conditionalFormatting>
  <conditionalFormatting sqref="M31:N40">
    <cfRule type="expression" dxfId="0" priority="12">
      <formula>$N31&lt;0</formula>
    </cfRule>
  </conditionalFormatting>
  <dataValidations count="8">
    <dataValidation allowBlank="1" showErrorMessage="1" errorTitle="Let op!" error="Het is niet mogelijk om hier zelf wat in te vullen. U kunt alleen gebruik maken van de keuzelijst." promptTitle="Loonkostensoort:" prompt="Kiest u voor vaste loonkosten dan is het uurtarief € 35,- per uur._x000a__x000a_Kiest u voor variabele loonkosten + opslag kunt u dit in tabblad 2 berekenen._x000a__x000a_Heeft u nog de mogelijkheid om gebruik te maken van het  IKT tarief kunt u dat hier invullen." sqref="D21:D25" xr:uid="{00000000-0002-0000-0500-000000000000}"/>
    <dataValidation type="decimal" allowBlank="1" showInputMessage="1" showErrorMessage="1" sqref="K21:K25" xr:uid="{00000000-0002-0000-0500-000001000000}">
      <formula1>0</formula1>
      <formula2>1</formula2>
    </dataValidation>
    <dataValidation type="whole" operator="lessThan" allowBlank="1" showInputMessage="1" showErrorMessage="1" prompt="Kies voor welke activiteit u deze kosten maakt. Gebruik hiervoor het nummer in onderstaande tabel &quot;Subsidiabele Activiteiten&quot;." sqref="C21:C25" xr:uid="{00000000-0002-0000-0500-000002000000}">
      <formula1>C41</formula1>
    </dataValidation>
    <dataValidation type="custom" allowBlank="1" showInputMessage="1" showErrorMessage="1" error="A.u.b. niets wijzigen in de grijze cellen." sqref="I21:I25" xr:uid="{00000000-0002-0000-0500-000003000000}">
      <formula1>FALSE</formula1>
    </dataValidation>
    <dataValidation type="custom" allowBlank="1" showInputMessage="1" showErrorMessage="1" error="Hier a.u.b. geen wijzigingen" sqref="M18:O18 C42:N71 A1:B71 M26 C28:G29 C18:I18 C26 C19:O19 O20:O71 H27:N29 H26:J26 C1:C17 E1:O17 D1:D6 D8:D17" xr:uid="{00000000-0002-0000-0500-000004000000}">
      <formula1>FALSE</formula1>
    </dataValidation>
    <dataValidation type="custom" allowBlank="1" showInputMessage="1" showErrorMessage="1" sqref="N26 K26:L26 C31:K40 M21:N25 L21:L25" xr:uid="{00000000-0002-0000-0500-000005000000}">
      <formula1>FALSE</formula1>
    </dataValidation>
    <dataValidation allowBlank="1" showInputMessage="1" showErrorMessage="1" error="Hier a.u.b. geen wijzigingen" sqref="J18:L18 D7" xr:uid="{00000000-0002-0000-0500-000006000000}"/>
    <dataValidation allowBlank="1" showInputMessage="1" showErrorMessage="1" prompt="Kies voor welke activiteit u deze kosten maakt. Gebruik hiervoor het nummer in onderstaande tabel &quot;Subsidiabele Activiteiten&quot;." sqref="C20" xr:uid="{00000000-0002-0000-0500-000007000000}"/>
  </dataValidations>
  <pageMargins left="0.7" right="0.7" top="0.75" bottom="0.75" header="0.3" footer="0.3"/>
  <pageSetup paperSize="9" scale="77" fitToHeight="0" orientation="landscape" r:id="rId1"/>
  <ignoredErrors>
    <ignoredError sqref="I21:I25 A20:B20" listDataValidation="1"/>
  </ignoredErrors>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5">
    <pageSetUpPr fitToPage="1"/>
  </sheetPr>
  <dimension ref="A1:N78"/>
  <sheetViews>
    <sheetView showGridLines="0" zoomScaleNormal="100" workbookViewId="0">
      <selection activeCell="F22" sqref="F22"/>
    </sheetView>
  </sheetViews>
  <sheetFormatPr defaultColWidth="9.125" defaultRowHeight="0" customHeight="1" zeroHeight="1" x14ac:dyDescent="0.25"/>
  <cols>
    <col min="1" max="2" width="2.875" style="63" customWidth="1"/>
    <col min="3" max="3" width="12.875" style="63" customWidth="1"/>
    <col min="4" max="4" width="37.875" style="63" customWidth="1"/>
    <col min="5" max="5" width="19.875" style="63" customWidth="1"/>
    <col min="6" max="7" width="17.125" style="63" customWidth="1"/>
    <col min="8" max="8" width="14.125" style="63" customWidth="1"/>
    <col min="9" max="12" width="7" style="63" customWidth="1"/>
    <col min="13" max="13" width="5.75" style="63" customWidth="1"/>
    <col min="14" max="17" width="15.75" style="90" customWidth="1"/>
    <col min="18" max="16384" width="9.125" style="90"/>
  </cols>
  <sheetData>
    <row r="1" spans="1:14" ht="12" x14ac:dyDescent="0.25"/>
    <row r="2" spans="1:14" ht="12" x14ac:dyDescent="0.25"/>
    <row r="3" spans="1:14" ht="12" x14ac:dyDescent="0.25">
      <c r="C3" s="64"/>
    </row>
    <row r="4" spans="1:14" ht="12" x14ac:dyDescent="0.25">
      <c r="C4" s="65"/>
    </row>
    <row r="5" spans="1:14" ht="12" x14ac:dyDescent="0.25">
      <c r="C5" s="66"/>
    </row>
    <row r="6" spans="1:14" ht="12" x14ac:dyDescent="0.25"/>
    <row r="7" spans="1:14" ht="14.4" x14ac:dyDescent="0.25">
      <c r="C7" s="202" t="s">
        <v>115</v>
      </c>
      <c r="D7" s="138"/>
      <c r="E7" s="138"/>
      <c r="F7" s="138"/>
      <c r="G7" s="138"/>
      <c r="H7" s="89"/>
      <c r="I7" s="89"/>
      <c r="J7" s="89"/>
      <c r="K7" s="89"/>
      <c r="L7" s="89"/>
      <c r="M7" s="89"/>
    </row>
    <row r="8" spans="1:14" ht="12" x14ac:dyDescent="0.25"/>
    <row r="9" spans="1:14" ht="15" customHeight="1" x14ac:dyDescent="0.3">
      <c r="C9" s="203" t="s">
        <v>77</v>
      </c>
      <c r="G9" s="207" t="s">
        <v>67</v>
      </c>
      <c r="H9" s="207"/>
    </row>
    <row r="10" spans="1:14" ht="7.5" customHeight="1" x14ac:dyDescent="0.3">
      <c r="C10" s="203"/>
      <c r="G10" s="208"/>
      <c r="H10" s="208"/>
    </row>
    <row r="11" spans="1:14" ht="42.75" customHeight="1" x14ac:dyDescent="0.25">
      <c r="C11" s="166" t="s">
        <v>46</v>
      </c>
      <c r="D11" s="167" t="s">
        <v>0</v>
      </c>
      <c r="E11" s="167"/>
      <c r="F11" s="167" t="s">
        <v>95</v>
      </c>
      <c r="G11" s="167" t="s">
        <v>96</v>
      </c>
      <c r="H11" s="168" t="s">
        <v>69</v>
      </c>
      <c r="I11" s="221"/>
      <c r="J11" s="221"/>
      <c r="K11" s="169" t="s">
        <v>51</v>
      </c>
      <c r="M11" s="170" t="s">
        <v>66</v>
      </c>
    </row>
    <row r="12" spans="1:14" s="101" customFormat="1" ht="18" customHeight="1" x14ac:dyDescent="0.25">
      <c r="A12" s="67"/>
      <c r="B12" s="67"/>
      <c r="C12" s="171" t="str">
        <f>IF(Beginpagina!$C$20=0,"",Beginpagina!$C$20)</f>
        <v/>
      </c>
      <c r="D12" s="172" t="str">
        <f>IF(Beginpagina!$D$20=0,"",Beginpagina!$D$20)</f>
        <v/>
      </c>
      <c r="E12" s="172"/>
      <c r="F12" s="173" t="str">
        <f>IF(Personeelskosten!M24&gt;0,Personeelskosten!M24,"")</f>
        <v/>
      </c>
      <c r="G12" s="173" t="str">
        <f>IF('(Loon)kosten derden'!I36&gt;0,'(Loon)kosten derden'!I36,"")</f>
        <v/>
      </c>
      <c r="H12" s="173">
        <f>SUMIF(Loonkosten[Activiteit (klik op de cel en vul deze altijd in)],1,Loonkosten[Totale loonkosten subsidie aanvraag])+SUMIF(LoonkostenDerden[Activiteit (klik op de cel voor info en vul deze altijd in)],1,LoonkostenDerden[Kosten totaal])+SUMIF(Loonkosten767810[Activiteit (klik op de cel voor info en vul deze altijd in)],1,Loonkosten767810[Kosten totaal])+SUMIF(Loonkosten76781011[Activiteit (klik op de cel voor info en vul deze altijd in)],1,Loonkosten76781011[Kosten totaal])+SUMIF(OverigeKostenDerden[Activiteit (klik op de cel voor info en vul deze altijd in)],1,OverigeKostenDerden[Kosten totaal])</f>
        <v>0</v>
      </c>
      <c r="I12" s="221"/>
      <c r="J12" s="221"/>
      <c r="K12" s="174">
        <f>_xlfn.IFNA(VLOOKUP(C12,Beginpagina!$C$19:$G$29,5,0),"")</f>
        <v>0</v>
      </c>
      <c r="L12" s="67"/>
      <c r="M12" s="175" t="e">
        <f>SUMIF(Loonkosten[Activiteit (klik op de cel en vul deze altijd in)],1,#REF!)+SUMIF(LoonkostenDerden[Activiteit (klik op de cel voor info en vul deze altijd in)],1,#REF!)+SUMIF(Loonkosten7678[Activiteit],1,Loonkosten7678[Subsidie])+SUMIF(Loonkosten767810[Activiteit (klik op de cel voor info en vul deze altijd in)],1,#REF!)+SUMIF(Loonkosten76781011[Activiteit (klik op de cel voor info en vul deze altijd in)],1,Loonkosten76781011[Kosten totaal])+SUMIF(OverigeKostenDerden[Activiteit (klik op de cel voor info en vul deze altijd in)],1,#REF!)</f>
        <v>#REF!</v>
      </c>
      <c r="N12" s="176" t="str">
        <f>IF(I12&lt;Beginpagina!F20,"Let op, het verwachte subsidiebedrag is lager dan het minimum aanvraag voor deze activiteit. U kunt voor deze activiteit geen subsidie aanvragen.","")</f>
        <v/>
      </c>
    </row>
    <row r="13" spans="1:14" s="101" customFormat="1" ht="18" customHeight="1" x14ac:dyDescent="0.25">
      <c r="A13" s="67"/>
      <c r="B13" s="67"/>
      <c r="C13" s="171" t="str">
        <f>IF(Beginpagina!$C$21=0,"",Beginpagina!$C$21)</f>
        <v/>
      </c>
      <c r="D13" s="172" t="str">
        <f>IF(Beginpagina!$D$21=0,"",Beginpagina!$D$21)</f>
        <v/>
      </c>
      <c r="E13" s="172"/>
      <c r="F13" s="173" t="str">
        <f>IF(Personeelskosten!M25&gt;0,Personeelskosten!M25,"")</f>
        <v/>
      </c>
      <c r="G13" s="173" t="str">
        <f>IF('(Loon)kosten derden'!I37&gt;0,'(Loon)kosten derden'!I37,"")</f>
        <v/>
      </c>
      <c r="H13" s="173">
        <f>SUMIF(Loonkosten[Activiteit (klik op de cel en vul deze altijd in)],2,Loonkosten[Totale loonkosten subsidie aanvraag])+SUMIF(LoonkostenDerden[Activiteit (klik op de cel voor info en vul deze altijd in)],2,LoonkostenDerden[Kosten totaal])+SUMIF(Loonkosten767810[Activiteit (klik op de cel voor info en vul deze altijd in)],2,Loonkosten767810[Kosten totaal])+SUMIF(Loonkosten76781011[Activiteit (klik op de cel voor info en vul deze altijd in)],2,Loonkosten76781011[Kosten totaal])+SUMIF(OverigeKostenDerden[Activiteit (klik op de cel voor info en vul deze altijd in)],2,OverigeKostenDerden[Kosten totaal])</f>
        <v>0</v>
      </c>
      <c r="I13" s="221"/>
      <c r="J13" s="221"/>
      <c r="K13" s="174">
        <f>_xlfn.IFNA(VLOOKUP(C13,Beginpagina!$C$19:$G$29,5,0),"")</f>
        <v>0</v>
      </c>
      <c r="L13" s="67"/>
      <c r="M13" s="175" t="e">
        <f>SUMIF(Loonkosten[Activiteit (klik op de cel en vul deze altijd in)],2,#REF!)+SUMIF(LoonkostenDerden[Activiteit (klik op de cel voor info en vul deze altijd in)],2,#REF!)+SUMIF(Loonkosten7678[Activiteit],2,Loonkosten7678[Subsidie])+SUMIF(Loonkosten767810[Activiteit (klik op de cel voor info en vul deze altijd in)],2,#REF!)+SUMIF(Loonkosten76781011[Activiteit (klik op de cel voor info en vul deze altijd in)],2,Loonkosten76781011[Kosten totaal])+SUMIF(OverigeKostenDerden[Activiteit (klik op de cel voor info en vul deze altijd in)],2,#REF!)</f>
        <v>#REF!</v>
      </c>
      <c r="N13" s="176" t="str">
        <f>IF(I13&lt;Beginpagina!F21,"Let op, het verwachte subsidiebedrag is lager dan het minimum aanvraag voor deze activiteit. U kunt voor deze activiteit geen subsidie aanvragen.","")</f>
        <v/>
      </c>
    </row>
    <row r="14" spans="1:14" s="101" customFormat="1" ht="18" customHeight="1" x14ac:dyDescent="0.25">
      <c r="A14" s="67"/>
      <c r="B14" s="67"/>
      <c r="C14" s="171" t="str">
        <f>IF(Beginpagina!$C22=0,"",Beginpagina!$C22)</f>
        <v/>
      </c>
      <c r="D14" s="172" t="str">
        <f>IF(Beginpagina!$D22=0,"",Beginpagina!$D22)</f>
        <v/>
      </c>
      <c r="E14" s="172"/>
      <c r="F14" s="173" t="str">
        <f>IF(Personeelskosten!M26&gt;0,Personeelskosten!M26,"")</f>
        <v/>
      </c>
      <c r="G14" s="173" t="str">
        <f>IF('(Loon)kosten derden'!I38&gt;0,'(Loon)kosten derden'!I38,"")</f>
        <v/>
      </c>
      <c r="H14" s="173">
        <f>SUMIF(Loonkosten[Activiteit (klik op de cel en vul deze altijd in)],3,Loonkosten[Totale loonkosten subsidie aanvraag])+SUMIF(LoonkostenDerden[Activiteit (klik op de cel voor info en vul deze altijd in)],3,LoonkostenDerden[Kosten totaal])+SUMIF(Loonkosten767810[Activiteit (klik op de cel voor info en vul deze altijd in)],3,Loonkosten767810[Kosten totaal])+SUMIF(Loonkosten76781011[Activiteit (klik op de cel voor info en vul deze altijd in)],3,Loonkosten76781011[Kosten totaal])+SUMIF(OverigeKostenDerden[Activiteit (klik op de cel voor info en vul deze altijd in)],3,OverigeKostenDerden[Kosten totaal])</f>
        <v>0</v>
      </c>
      <c r="I14" s="221"/>
      <c r="J14" s="221"/>
      <c r="K14" s="174">
        <f>_xlfn.IFNA(VLOOKUP(C14,Beginpagina!$C$19:$G$29,5,0),"")</f>
        <v>0</v>
      </c>
      <c r="L14" s="67"/>
      <c r="M14" s="175" t="e">
        <f>SUMIF(Loonkosten[Activiteit (klik op de cel en vul deze altijd in)],3,#REF!)+SUMIF(LoonkostenDerden[Activiteit (klik op de cel voor info en vul deze altijd in)],3,#REF!)+SUMIF(Loonkosten7678[Activiteit],3,Loonkosten7678[Subsidie])+SUMIF(Loonkosten767810[Activiteit (klik op de cel voor info en vul deze altijd in)],3,#REF!)+SUMIF(Loonkosten76781011[Activiteit (klik op de cel voor info en vul deze altijd in)],3,Loonkosten76781011[Kosten totaal])+SUMIF(OverigeKostenDerden[Activiteit (klik op de cel voor info en vul deze altijd in)],3,#REF!)</f>
        <v>#REF!</v>
      </c>
      <c r="N14" s="176" t="str">
        <f>IF(I14&lt;Beginpagina!F22,"Let op, het verwachte subsidiebedrag is lager dan het minimum aanvraag voor deze activiteit. U kunt voor deze activiteit geen subsidie aanvragen.","")</f>
        <v/>
      </c>
    </row>
    <row r="15" spans="1:14" s="101" customFormat="1" ht="18" customHeight="1" x14ac:dyDescent="0.25">
      <c r="A15" s="67"/>
      <c r="B15" s="67"/>
      <c r="C15" s="171" t="str">
        <f>IF(Beginpagina!$C23=0,"",Beginpagina!$C23)</f>
        <v/>
      </c>
      <c r="D15" s="172" t="str">
        <f>IF(Beginpagina!$D23=0,"",Beginpagina!$D23)</f>
        <v/>
      </c>
      <c r="E15" s="172"/>
      <c r="F15" s="173" t="str">
        <f>IF(Personeelskosten!M27&gt;0,Personeelskosten!M27,"")</f>
        <v/>
      </c>
      <c r="G15" s="173" t="str">
        <f>IF('(Loon)kosten derden'!I39&gt;0,'(Loon)kosten derden'!I39,"")</f>
        <v/>
      </c>
      <c r="H15" s="173">
        <f>SUMIF(Loonkosten[Activiteit (klik op de cel en vul deze altijd in)],4,Loonkosten[Totale loonkosten subsidie aanvraag])+SUMIF(LoonkostenDerden[Activiteit (klik op de cel voor info en vul deze altijd in)],4,LoonkostenDerden[Kosten totaal])+SUMIF(Loonkosten767810[Activiteit (klik op de cel voor info en vul deze altijd in)],4,Loonkosten767810[Kosten totaal])+SUMIF(Loonkosten76781011[Activiteit (klik op de cel voor info en vul deze altijd in)],4,Loonkosten76781011[Kosten totaal])+SUMIF(OverigeKostenDerden[Activiteit (klik op de cel voor info en vul deze altijd in)],4,OverigeKostenDerden[Kosten totaal])</f>
        <v>0</v>
      </c>
      <c r="I15" s="63"/>
      <c r="J15" s="63"/>
      <c r="K15" s="174"/>
      <c r="L15" s="67"/>
      <c r="M15" s="175"/>
      <c r="N15" s="176"/>
    </row>
    <row r="16" spans="1:14" s="101" customFormat="1" ht="18" customHeight="1" x14ac:dyDescent="0.25">
      <c r="A16" s="67"/>
      <c r="B16" s="67"/>
      <c r="C16" s="171" t="str">
        <f>IF(Beginpagina!$C24=0,"",Beginpagina!$C24)</f>
        <v/>
      </c>
      <c r="D16" s="172" t="str">
        <f>IF(Beginpagina!$D24=0,"",Beginpagina!$D24)</f>
        <v/>
      </c>
      <c r="E16" s="172"/>
      <c r="F16" s="173" t="str">
        <f>IF(Personeelskosten!M28&gt;0,Personeelskosten!M28,"")</f>
        <v/>
      </c>
      <c r="G16" s="173" t="str">
        <f>IF('(Loon)kosten derden'!I40&gt;0,'(Loon)kosten derden'!I40,"")</f>
        <v/>
      </c>
      <c r="H16" s="173">
        <f>SUMIF(Loonkosten[Activiteit (klik op de cel en vul deze altijd in)],5,Loonkosten[Totale loonkosten subsidie aanvraag])+SUMIF(LoonkostenDerden[Activiteit (klik op de cel voor info en vul deze altijd in)],5,LoonkostenDerden[Kosten totaal])+SUMIF(Loonkosten767810[Activiteit (klik op de cel voor info en vul deze altijd in)],5,Loonkosten767810[Kosten totaal])+SUMIF(Loonkosten76781011[Activiteit (klik op de cel voor info en vul deze altijd in)],5,Loonkosten76781011[Kosten totaal])+SUMIF(OverigeKostenDerden[Activiteit (klik op de cel voor info en vul deze altijd in)],5,OverigeKostenDerden[Kosten totaal])</f>
        <v>0</v>
      </c>
      <c r="I16" s="63"/>
      <c r="J16" s="63"/>
      <c r="K16" s="174"/>
      <c r="L16" s="67"/>
      <c r="M16" s="175"/>
      <c r="N16" s="176"/>
    </row>
    <row r="17" spans="1:14" s="101" customFormat="1" ht="18" customHeight="1" x14ac:dyDescent="0.25">
      <c r="A17" s="67"/>
      <c r="B17" s="67"/>
      <c r="C17" s="171" t="str">
        <f>IF(Beginpagina!$C25=0,"",Beginpagina!$C25)</f>
        <v/>
      </c>
      <c r="D17" s="172" t="str">
        <f>IF(Beginpagina!$D25=0,"",Beginpagina!$D25)</f>
        <v/>
      </c>
      <c r="E17" s="172"/>
      <c r="F17" s="173" t="str">
        <f>IF(Personeelskosten!M29&gt;0,Personeelskosten!M29,"")</f>
        <v/>
      </c>
      <c r="G17" s="173" t="str">
        <f>IF('(Loon)kosten derden'!I41&gt;0,'(Loon)kosten derden'!I41,"")</f>
        <v/>
      </c>
      <c r="H17" s="173">
        <f>SUMIF(Loonkosten[Activiteit (klik op de cel en vul deze altijd in)],6,Loonkosten[Totale loonkosten subsidie aanvraag])+SUMIF(LoonkostenDerden[Activiteit (klik op de cel voor info en vul deze altijd in)],6,LoonkostenDerden[Kosten totaal])+SUMIF(Loonkosten767810[Activiteit (klik op de cel voor info en vul deze altijd in)],6,Loonkosten767810[Kosten totaal])+SUMIF(Loonkosten76781011[Activiteit (klik op de cel voor info en vul deze altijd in)],6,Loonkosten76781011[Kosten totaal])+SUMIF(OverigeKostenDerden[Activiteit (klik op de cel voor info en vul deze altijd in)],6,OverigeKostenDerden[Kosten totaal])</f>
        <v>0</v>
      </c>
      <c r="I17" s="63"/>
      <c r="J17" s="63"/>
      <c r="K17" s="174"/>
      <c r="L17" s="67"/>
      <c r="M17" s="175"/>
      <c r="N17" s="176"/>
    </row>
    <row r="18" spans="1:14" s="101" customFormat="1" ht="18" customHeight="1" x14ac:dyDescent="0.25">
      <c r="A18" s="67"/>
      <c r="B18" s="67"/>
      <c r="C18" s="171" t="str">
        <f>IF(Beginpagina!$C26=0,"",Beginpagina!$C26)</f>
        <v/>
      </c>
      <c r="D18" s="172" t="str">
        <f>IF(Beginpagina!$D26=0,"",Beginpagina!$D26)</f>
        <v/>
      </c>
      <c r="E18" s="172"/>
      <c r="F18" s="173" t="str">
        <f>IF(Personeelskosten!M30&gt;0,Personeelskosten!M30,"")</f>
        <v/>
      </c>
      <c r="G18" s="173" t="str">
        <f>IF('(Loon)kosten derden'!I42&gt;0,'(Loon)kosten derden'!I42,"")</f>
        <v/>
      </c>
      <c r="H18" s="173">
        <f>SUMIF(Loonkosten[Activiteit (klik op de cel en vul deze altijd in)],7,Loonkosten[Totale loonkosten subsidie aanvraag])+SUMIF(LoonkostenDerden[Activiteit (klik op de cel voor info en vul deze altijd in)],7,LoonkostenDerden[Kosten totaal])+SUMIF(Loonkosten767810[Activiteit (klik op de cel voor info en vul deze altijd in)],7,Loonkosten767810[Kosten totaal])+SUMIF(Loonkosten76781011[Activiteit (klik op de cel voor info en vul deze altijd in)],7,Loonkosten76781011[Kosten totaal])+SUMIF(OverigeKostenDerden[Activiteit (klik op de cel voor info en vul deze altijd in)],7,OverigeKostenDerden[Kosten totaal])</f>
        <v>0</v>
      </c>
      <c r="I18" s="63"/>
      <c r="J18" s="63"/>
      <c r="K18" s="174"/>
      <c r="L18" s="67"/>
      <c r="M18" s="175"/>
      <c r="N18" s="176"/>
    </row>
    <row r="19" spans="1:14" s="101" customFormat="1" ht="18" customHeight="1" x14ac:dyDescent="0.25">
      <c r="A19" s="67"/>
      <c r="B19" s="67"/>
      <c r="C19" s="171" t="str">
        <f>IF(Beginpagina!$C27=0,"",Beginpagina!$C27)</f>
        <v/>
      </c>
      <c r="D19" s="172" t="str">
        <f>IF(Beginpagina!$D27=0,"",Beginpagina!$D27)</f>
        <v/>
      </c>
      <c r="E19" s="172"/>
      <c r="F19" s="173" t="str">
        <f>IF(Personeelskosten!M31&gt;0,Personeelskosten!M31,"")</f>
        <v/>
      </c>
      <c r="G19" s="173" t="str">
        <f>IF('(Loon)kosten derden'!I43&gt;0,'(Loon)kosten derden'!I43,"")</f>
        <v/>
      </c>
      <c r="H19" s="173">
        <f>SUMIF(Loonkosten[Activiteit (klik op de cel en vul deze altijd in)],8,Loonkosten[Totale loonkosten subsidie aanvraag])+SUMIF(LoonkostenDerden[Activiteit (klik op de cel voor info en vul deze altijd in)],8,LoonkostenDerden[Kosten totaal])+SUMIF(Loonkosten767810[Activiteit (klik op de cel voor info en vul deze altijd in)],8,Loonkosten767810[Kosten totaal])+SUMIF(Loonkosten76781011[Activiteit (klik op de cel voor info en vul deze altijd in)],8,Loonkosten76781011[Kosten totaal])+SUMIF(OverigeKostenDerden[Activiteit (klik op de cel voor info en vul deze altijd in)],8,OverigeKostenDerden[Kosten totaal])</f>
        <v>0</v>
      </c>
      <c r="I19" s="63"/>
      <c r="J19" s="63"/>
      <c r="K19" s="174"/>
      <c r="L19" s="67"/>
      <c r="M19" s="175"/>
      <c r="N19" s="176"/>
    </row>
    <row r="20" spans="1:14" s="101" customFormat="1" ht="18" customHeight="1" x14ac:dyDescent="0.25">
      <c r="A20" s="67"/>
      <c r="B20" s="67"/>
      <c r="C20" s="171" t="str">
        <f>IF(Beginpagina!$C28=0,"",Beginpagina!$C28)</f>
        <v/>
      </c>
      <c r="D20" s="172" t="str">
        <f>IF(Beginpagina!$D28=0,"",Beginpagina!$D28)</f>
        <v/>
      </c>
      <c r="E20" s="172"/>
      <c r="F20" s="173" t="str">
        <f>IF(Personeelskosten!M32&gt;0,Personeelskosten!M32,"")</f>
        <v/>
      </c>
      <c r="G20" s="173" t="str">
        <f>IF('(Loon)kosten derden'!I44&gt;0,'(Loon)kosten derden'!I44,"")</f>
        <v/>
      </c>
      <c r="H20" s="173">
        <f>SUMIF(Loonkosten[Activiteit (klik op de cel en vul deze altijd in)],9,Loonkosten[Totale loonkosten subsidie aanvraag])+SUMIF(LoonkostenDerden[Activiteit (klik op de cel voor info en vul deze altijd in)],9,LoonkostenDerden[Kosten totaal])+SUMIF(Loonkosten767810[Activiteit (klik op de cel voor info en vul deze altijd in)],9,Loonkosten767810[Kosten totaal])+SUMIF(Loonkosten76781011[Activiteit (klik op de cel voor info en vul deze altijd in)],9,Loonkosten76781011[Kosten totaal])+SUMIF(OverigeKostenDerden[Activiteit (klik op de cel voor info en vul deze altijd in)],9,OverigeKostenDerden[Kosten totaal])</f>
        <v>0</v>
      </c>
      <c r="I20" s="221"/>
      <c r="J20" s="221"/>
      <c r="K20" s="174">
        <f>_xlfn.IFNA(VLOOKUP(C20,Beginpagina!$C$19:$G$29,5,0),"")</f>
        <v>0</v>
      </c>
      <c r="L20" s="67"/>
      <c r="M20" s="175" t="e">
        <f>SUMIF(Loonkosten[Activiteit (klik op de cel en vul deze altijd in)],4,#REF!)+SUMIF(LoonkostenDerden[Activiteit (klik op de cel voor info en vul deze altijd in)],4,#REF!)+SUMIF(Loonkosten7678[Activiteit],4,Loonkosten7678[Subsidie])+SUMIF(Loonkosten767810[Activiteit (klik op de cel voor info en vul deze altijd in)],4,#REF!)+SUMIF(Loonkosten76781011[Activiteit (klik op de cel voor info en vul deze altijd in)],4,Loonkosten76781011[Kosten totaal])+SUMIF(OverigeKostenDerden[Activiteit (klik op de cel voor info en vul deze altijd in)],4,#REF!)</f>
        <v>#REF!</v>
      </c>
      <c r="N20" s="176" t="str">
        <f>IF(I20&lt;Beginpagina!F23,"Let op, het verwachte subsidiebedrag is lager dan het minimum aanvraag voor deze activiteit. U kunt voor deze activiteit geen subsidie aanvragen.","")</f>
        <v/>
      </c>
    </row>
    <row r="21" spans="1:14" s="101" customFormat="1" ht="18" customHeight="1" x14ac:dyDescent="0.25">
      <c r="A21" s="67"/>
      <c r="B21" s="67"/>
      <c r="C21" s="171" t="str">
        <f>IF(Beginpagina!$C29=0,"",Beginpagina!$C29)</f>
        <v/>
      </c>
      <c r="D21" s="172" t="str">
        <f>IF(Beginpagina!$D29=0,"",Beginpagina!$D29)</f>
        <v/>
      </c>
      <c r="E21" s="172"/>
      <c r="F21" s="173" t="str">
        <f>IF(Personeelskosten!M33&gt;0,Personeelskosten!M33,"")</f>
        <v/>
      </c>
      <c r="G21" s="173" t="str">
        <f>IF('(Loon)kosten derden'!I45&gt;0,'(Loon)kosten derden'!I45,"")</f>
        <v/>
      </c>
      <c r="H21" s="173">
        <f>SUMIF(Loonkosten[Activiteit (klik op de cel en vul deze altijd in)],10,Loonkosten[Totale loonkosten subsidie aanvraag])+SUMIF(LoonkostenDerden[Activiteit (klik op de cel voor info en vul deze altijd in)],10,LoonkostenDerden[Kosten totaal])+SUMIF(Loonkosten767810[Activiteit (klik op de cel voor info en vul deze altijd in)],10,Loonkosten767810[Kosten totaal])+SUMIF(Loonkosten76781011[Activiteit (klik op de cel voor info en vul deze altijd in)],10,Loonkosten76781011[Kosten totaal])+SUMIF(OverigeKostenDerden[Activiteit (klik op de cel voor info en vul deze altijd in)],10,OverigeKostenDerden[Kosten totaal])</f>
        <v>0</v>
      </c>
      <c r="I21" s="221"/>
      <c r="J21" s="221"/>
      <c r="K21" s="174">
        <f>_xlfn.IFNA(VLOOKUP(C21,Beginpagina!$C$19:$G$29,5,0),"")</f>
        <v>0</v>
      </c>
      <c r="L21" s="67"/>
      <c r="M21" s="175" t="e">
        <f>SUMIF(Loonkosten[Activiteit (klik op de cel en vul deze altijd in)],5,#REF!)+SUMIF(LoonkostenDerden[Activiteit (klik op de cel voor info en vul deze altijd in)],5,#REF!)+SUMIF(Loonkosten7678[Activiteit],5,Loonkosten7678[Subsidie])+SUMIF(Loonkosten767810[Activiteit (klik op de cel voor info en vul deze altijd in)],5,#REF!)+SUMIF(Loonkosten76781011[Activiteit (klik op de cel voor info en vul deze altijd in)],5,Loonkosten76781011[Kosten totaal])+SUMIF(OverigeKostenDerden[Activiteit (klik op de cel voor info en vul deze altijd in)],5,#REF!)</f>
        <v>#REF!</v>
      </c>
      <c r="N21" s="176" t="str">
        <f>IF(I21&lt;Beginpagina!F29,"Let op, het verwachte subsidiebedrag is lager dan het minimum aanvraag voor deze activiteit. U kunt voor deze activiteit geen subsidie aanvragen.","")</f>
        <v/>
      </c>
    </row>
    <row r="22" spans="1:14" s="101" customFormat="1" ht="18" customHeight="1" x14ac:dyDescent="0.25">
      <c r="A22" s="67"/>
      <c r="B22" s="67"/>
      <c r="C22" s="177" t="s">
        <v>61</v>
      </c>
      <c r="D22" s="178"/>
      <c r="E22" s="178"/>
      <c r="F22" s="218"/>
      <c r="G22" s="218"/>
      <c r="H22" s="178"/>
      <c r="I22" s="221"/>
      <c r="J22" s="221"/>
      <c r="K22" s="174"/>
      <c r="L22" s="67"/>
      <c r="M22" s="175"/>
      <c r="N22" s="176"/>
    </row>
    <row r="23" spans="1:14" s="101" customFormat="1" ht="18" customHeight="1" thickBot="1" x14ac:dyDescent="0.3">
      <c r="A23" s="67"/>
      <c r="B23" s="67"/>
      <c r="C23" s="177" t="s">
        <v>61</v>
      </c>
      <c r="D23" s="178"/>
      <c r="E23" s="178"/>
      <c r="F23" s="218"/>
      <c r="G23" s="218"/>
      <c r="H23" s="178"/>
      <c r="I23" s="221"/>
      <c r="J23" s="221"/>
      <c r="K23" s="179"/>
      <c r="L23" s="67"/>
      <c r="M23" s="175"/>
      <c r="N23" s="176"/>
    </row>
    <row r="24" spans="1:14" s="101" customFormat="1" ht="15" customHeight="1" thickTop="1" x14ac:dyDescent="0.25">
      <c r="A24" s="67"/>
      <c r="B24" s="67"/>
      <c r="C24" s="280" t="s">
        <v>87</v>
      </c>
      <c r="D24" s="281"/>
      <c r="E24" s="209"/>
      <c r="F24" s="210">
        <f>SUM(F12:F23)</f>
        <v>0</v>
      </c>
      <c r="G24" s="210">
        <f>SUM(G12:G23)</f>
        <v>0</v>
      </c>
      <c r="H24" s="210">
        <f>SUM(H12:H23)</f>
        <v>0</v>
      </c>
      <c r="I24" s="221"/>
      <c r="J24" s="221"/>
      <c r="K24" s="180">
        <f>SUM(I12:J21)</f>
        <v>0</v>
      </c>
      <c r="L24" s="67"/>
      <c r="M24" s="181" t="e">
        <f>SUM(Totaaloverzicht!$M$12:$M$21)</f>
        <v>#REF!</v>
      </c>
    </row>
    <row r="25" spans="1:14" s="101" customFormat="1" ht="22.2" customHeight="1" x14ac:dyDescent="0.25">
      <c r="A25" s="67"/>
      <c r="B25" s="67"/>
      <c r="C25" s="89"/>
      <c r="D25" s="89"/>
      <c r="E25" s="89"/>
      <c r="F25" s="89"/>
      <c r="G25" s="89"/>
      <c r="H25" s="63"/>
      <c r="I25" s="63"/>
      <c r="J25" s="63"/>
      <c r="K25" s="63"/>
      <c r="L25" s="63"/>
      <c r="M25" s="67"/>
    </row>
    <row r="26" spans="1:14" s="101" customFormat="1" ht="12" customHeight="1" x14ac:dyDescent="0.25">
      <c r="A26" s="67"/>
      <c r="B26" s="67"/>
      <c r="C26" s="204" t="s">
        <v>75</v>
      </c>
      <c r="D26" s="182"/>
      <c r="E26" s="182"/>
      <c r="F26" s="182"/>
      <c r="G26" s="182"/>
      <c r="H26" s="63"/>
      <c r="I26" s="63"/>
      <c r="J26" s="63"/>
      <c r="K26" s="63"/>
      <c r="L26" s="63"/>
      <c r="M26" s="67"/>
    </row>
    <row r="27" spans="1:14" s="101" customFormat="1" ht="12" customHeight="1" x14ac:dyDescent="0.25">
      <c r="A27" s="67"/>
      <c r="B27" s="67"/>
      <c r="C27" s="89"/>
      <c r="D27" s="89"/>
      <c r="E27" s="89"/>
      <c r="F27" s="89"/>
      <c r="G27" s="89"/>
      <c r="H27" s="63"/>
      <c r="I27" s="63"/>
      <c r="J27" s="63"/>
      <c r="K27" s="63"/>
      <c r="L27" s="63"/>
      <c r="M27" s="67"/>
    </row>
    <row r="28" spans="1:14" s="101" customFormat="1" ht="12" customHeight="1" x14ac:dyDescent="0.25">
      <c r="A28" s="67"/>
      <c r="B28" s="67"/>
      <c r="C28" s="204" t="s">
        <v>102</v>
      </c>
      <c r="D28" s="182"/>
      <c r="E28" s="182"/>
      <c r="F28" s="182"/>
      <c r="G28" s="182"/>
      <c r="H28" s="63"/>
      <c r="I28" s="63"/>
      <c r="J28" s="63"/>
      <c r="K28" s="63"/>
      <c r="L28" s="63"/>
      <c r="M28" s="67"/>
    </row>
    <row r="29" spans="1:14" s="101" customFormat="1" ht="12" customHeight="1" x14ac:dyDescent="0.25">
      <c r="A29" s="67"/>
      <c r="B29" s="67"/>
      <c r="C29" s="205"/>
      <c r="D29" s="182"/>
      <c r="E29" s="182"/>
      <c r="F29" s="182"/>
      <c r="G29" s="182"/>
      <c r="H29" s="63"/>
      <c r="I29" s="63"/>
      <c r="J29" s="63"/>
      <c r="K29" s="63"/>
      <c r="L29" s="63"/>
      <c r="M29" s="67"/>
    </row>
    <row r="30" spans="1:14" s="101" customFormat="1" ht="12" customHeight="1" x14ac:dyDescent="0.25">
      <c r="A30" s="67"/>
      <c r="B30" s="67"/>
      <c r="C30" s="99" t="s">
        <v>78</v>
      </c>
      <c r="D30" s="182"/>
      <c r="E30" s="182"/>
      <c r="F30" s="182"/>
      <c r="G30" s="182"/>
      <c r="H30" s="63"/>
      <c r="I30" s="63"/>
      <c r="J30" s="63"/>
      <c r="K30" s="63"/>
      <c r="L30" s="63"/>
      <c r="M30" s="67"/>
    </row>
    <row r="31" spans="1:14" s="101" customFormat="1" ht="15" customHeight="1" x14ac:dyDescent="0.25">
      <c r="A31" s="67"/>
      <c r="B31" s="67"/>
      <c r="C31" s="275" t="s">
        <v>12</v>
      </c>
      <c r="D31" s="276"/>
      <c r="E31" s="183" t="s">
        <v>101</v>
      </c>
      <c r="F31" s="183"/>
      <c r="G31" s="183"/>
      <c r="H31" s="184" t="s">
        <v>11</v>
      </c>
      <c r="I31" s="63"/>
      <c r="J31" s="278"/>
      <c r="K31" s="278"/>
      <c r="L31" s="63"/>
      <c r="M31" s="67"/>
    </row>
    <row r="32" spans="1:14" s="101" customFormat="1" ht="15" customHeight="1" x14ac:dyDescent="0.25">
      <c r="A32" s="67"/>
      <c r="B32" s="67"/>
      <c r="C32" s="279"/>
      <c r="D32" s="279"/>
      <c r="E32" s="185"/>
      <c r="F32" s="185"/>
      <c r="G32" s="185"/>
      <c r="H32" s="186"/>
      <c r="I32" s="63"/>
      <c r="J32" s="187"/>
      <c r="K32" s="187"/>
      <c r="L32" s="63"/>
      <c r="M32" s="67"/>
    </row>
    <row r="33" spans="1:13" s="101" customFormat="1" ht="15" customHeight="1" x14ac:dyDescent="0.25">
      <c r="A33" s="67"/>
      <c r="B33" s="67"/>
      <c r="C33" s="279"/>
      <c r="D33" s="279"/>
      <c r="E33" s="185"/>
      <c r="F33" s="185"/>
      <c r="G33" s="185"/>
      <c r="H33" s="186"/>
      <c r="I33" s="63"/>
      <c r="J33" s="187"/>
      <c r="K33" s="187"/>
      <c r="L33" s="63"/>
      <c r="M33" s="67"/>
    </row>
    <row r="34" spans="1:13" s="101" customFormat="1" ht="15" customHeight="1" thickBot="1" x14ac:dyDescent="0.3">
      <c r="A34" s="67"/>
      <c r="B34" s="67"/>
      <c r="C34" s="279"/>
      <c r="D34" s="279"/>
      <c r="E34" s="185"/>
      <c r="F34" s="185"/>
      <c r="G34" s="185"/>
      <c r="H34" s="186"/>
      <c r="I34" s="63"/>
      <c r="J34" s="277"/>
      <c r="K34" s="277"/>
      <c r="L34" s="63"/>
      <c r="M34" s="67"/>
    </row>
    <row r="35" spans="1:13" s="101" customFormat="1" ht="15.75" customHeight="1" thickTop="1" x14ac:dyDescent="0.25">
      <c r="A35" s="67"/>
      <c r="B35" s="67"/>
      <c r="C35" s="286" t="s">
        <v>103</v>
      </c>
      <c r="D35" s="286"/>
      <c r="E35" s="188"/>
      <c r="F35" s="188"/>
      <c r="G35" s="188"/>
      <c r="H35" s="189">
        <f>SUM(H32:H34)</f>
        <v>0</v>
      </c>
      <c r="I35" s="63"/>
      <c r="J35" s="277"/>
      <c r="K35" s="277"/>
      <c r="L35" s="63"/>
      <c r="M35" s="67"/>
    </row>
    <row r="36" spans="1:13" s="101" customFormat="1" ht="15.75" customHeight="1" x14ac:dyDescent="0.25">
      <c r="A36" s="67"/>
      <c r="B36" s="67"/>
      <c r="C36" s="190"/>
      <c r="D36" s="190"/>
      <c r="E36" s="190"/>
      <c r="F36" s="190"/>
      <c r="G36" s="190"/>
      <c r="H36" s="191"/>
      <c r="I36" s="63"/>
      <c r="J36" s="277"/>
      <c r="K36" s="277"/>
      <c r="L36" s="63"/>
      <c r="M36" s="67"/>
    </row>
    <row r="37" spans="1:13" s="101" customFormat="1" ht="15" customHeight="1" x14ac:dyDescent="0.25">
      <c r="A37" s="67"/>
      <c r="B37" s="67"/>
      <c r="C37" s="99" t="s">
        <v>79</v>
      </c>
      <c r="D37" s="192"/>
      <c r="E37" s="192"/>
      <c r="F37" s="192"/>
      <c r="G37" s="192"/>
      <c r="H37" s="193"/>
      <c r="I37" s="63"/>
      <c r="J37" s="277"/>
      <c r="K37" s="277"/>
      <c r="L37" s="63"/>
      <c r="M37" s="67"/>
    </row>
    <row r="38" spans="1:13" s="101" customFormat="1" ht="15" customHeight="1" x14ac:dyDescent="0.25">
      <c r="A38" s="67"/>
      <c r="B38" s="67"/>
      <c r="C38" s="287" t="s">
        <v>111</v>
      </c>
      <c r="D38" s="287"/>
      <c r="E38" s="206"/>
      <c r="F38" s="192"/>
      <c r="G38" s="192"/>
      <c r="H38" s="193"/>
      <c r="I38" s="63"/>
      <c r="J38" s="277"/>
      <c r="K38" s="277"/>
      <c r="L38" s="63"/>
      <c r="M38" s="67"/>
    </row>
    <row r="39" spans="1:13" s="101" customFormat="1" ht="15" customHeight="1" x14ac:dyDescent="0.25">
      <c r="A39" s="67"/>
      <c r="B39" s="67"/>
      <c r="C39" s="282" t="s">
        <v>82</v>
      </c>
      <c r="D39" s="283"/>
      <c r="E39" s="183" t="s">
        <v>101</v>
      </c>
      <c r="F39" s="124" t="s">
        <v>83</v>
      </c>
      <c r="G39" s="124" t="s">
        <v>84</v>
      </c>
      <c r="H39" s="184" t="s">
        <v>11</v>
      </c>
      <c r="I39" s="63"/>
      <c r="J39" s="277"/>
      <c r="K39" s="277"/>
      <c r="L39" s="63"/>
      <c r="M39" s="67"/>
    </row>
    <row r="40" spans="1:13" s="101" customFormat="1" ht="15" customHeight="1" x14ac:dyDescent="0.25">
      <c r="A40" s="67"/>
      <c r="B40" s="67"/>
      <c r="C40" s="279"/>
      <c r="D40" s="279"/>
      <c r="E40" s="185"/>
      <c r="F40" s="185"/>
      <c r="G40" s="186"/>
      <c r="H40" s="186">
        <f>F40*G40</f>
        <v>0</v>
      </c>
      <c r="I40" s="63"/>
      <c r="J40" s="277"/>
      <c r="K40" s="277"/>
      <c r="L40" s="63"/>
      <c r="M40" s="67"/>
    </row>
    <row r="41" spans="1:13" s="101" customFormat="1" ht="15" customHeight="1" x14ac:dyDescent="0.25">
      <c r="A41" s="67"/>
      <c r="B41" s="67"/>
      <c r="C41" s="284"/>
      <c r="D41" s="285"/>
      <c r="E41" s="194"/>
      <c r="F41" s="185"/>
      <c r="G41" s="185"/>
      <c r="H41" s="186"/>
      <c r="I41" s="63"/>
      <c r="J41" s="277"/>
      <c r="K41" s="277"/>
      <c r="L41" s="63"/>
      <c r="M41" s="67"/>
    </row>
    <row r="42" spans="1:13" s="101" customFormat="1" ht="15" customHeight="1" thickBot="1" x14ac:dyDescent="0.3">
      <c r="A42" s="67"/>
      <c r="B42" s="67"/>
      <c r="C42" s="195"/>
      <c r="D42" s="196"/>
      <c r="E42" s="196"/>
      <c r="F42" s="197"/>
      <c r="G42" s="197"/>
      <c r="H42" s="198"/>
      <c r="I42" s="63"/>
      <c r="J42" s="277"/>
      <c r="K42" s="277"/>
      <c r="L42" s="63"/>
      <c r="M42" s="67"/>
    </row>
    <row r="43" spans="1:13" s="101" customFormat="1" ht="15.75" customHeight="1" thickTop="1" x14ac:dyDescent="0.25">
      <c r="A43" s="67"/>
      <c r="B43" s="67"/>
      <c r="C43" s="286" t="s">
        <v>85</v>
      </c>
      <c r="D43" s="286"/>
      <c r="E43" s="188"/>
      <c r="F43" s="188"/>
      <c r="G43" s="188"/>
      <c r="H43" s="189">
        <f>SUM(H40:H42)</f>
        <v>0</v>
      </c>
      <c r="I43" s="63"/>
      <c r="J43" s="277"/>
      <c r="K43" s="277"/>
      <c r="L43" s="63"/>
      <c r="M43" s="67"/>
    </row>
    <row r="44" spans="1:13" s="101" customFormat="1" ht="15.75" customHeight="1" thickBot="1" x14ac:dyDescent="0.3">
      <c r="A44" s="67"/>
      <c r="B44" s="67"/>
      <c r="C44" s="190"/>
      <c r="D44" s="190"/>
      <c r="E44" s="190"/>
      <c r="F44" s="190"/>
      <c r="G44" s="190"/>
      <c r="H44" s="191"/>
      <c r="I44" s="63"/>
      <c r="J44" s="277"/>
      <c r="K44" s="277"/>
      <c r="L44" s="63"/>
      <c r="M44" s="67"/>
    </row>
    <row r="45" spans="1:13" s="101" customFormat="1" ht="17.25" customHeight="1" thickTop="1" x14ac:dyDescent="0.25">
      <c r="A45" s="67"/>
      <c r="B45" s="67"/>
      <c r="C45" s="274" t="s">
        <v>89</v>
      </c>
      <c r="D45" s="274"/>
      <c r="E45" s="211"/>
      <c r="F45" s="211"/>
      <c r="G45" s="211"/>
      <c r="H45" s="210">
        <f>H35+H43</f>
        <v>0</v>
      </c>
      <c r="I45" s="63"/>
      <c r="J45" s="63"/>
      <c r="K45" s="63"/>
      <c r="L45" s="63"/>
      <c r="M45" s="67"/>
    </row>
    <row r="46" spans="1:13" s="101" customFormat="1" ht="22.2" customHeight="1" x14ac:dyDescent="0.25">
      <c r="A46" s="67"/>
      <c r="B46" s="67"/>
      <c r="C46" s="89"/>
      <c r="D46" s="89"/>
      <c r="E46" s="89"/>
      <c r="F46" s="89"/>
      <c r="G46" s="89"/>
      <c r="H46" s="63"/>
      <c r="I46" s="63"/>
      <c r="J46" s="63"/>
      <c r="K46" s="63"/>
      <c r="L46" s="63"/>
      <c r="M46" s="67"/>
    </row>
    <row r="47" spans="1:13" ht="15" customHeight="1" x14ac:dyDescent="0.25">
      <c r="C47" s="203" t="s">
        <v>80</v>
      </c>
      <c r="D47" s="199"/>
      <c r="E47" s="199"/>
      <c r="F47" s="199"/>
      <c r="G47" s="199"/>
    </row>
    <row r="48" spans="1:13" ht="15" customHeight="1" thickBot="1" x14ac:dyDescent="0.3">
      <c r="C48" s="272" t="s">
        <v>12</v>
      </c>
      <c r="D48" s="273"/>
      <c r="E48" s="183"/>
      <c r="F48" s="183"/>
      <c r="G48" s="183"/>
      <c r="H48" s="184" t="s">
        <v>11</v>
      </c>
      <c r="I48" s="63" t="s">
        <v>86</v>
      </c>
    </row>
    <row r="49" spans="3:12" ht="15" customHeight="1" thickTop="1" x14ac:dyDescent="0.25">
      <c r="C49" s="270" t="s">
        <v>81</v>
      </c>
      <c r="D49" s="271"/>
      <c r="E49" s="212"/>
      <c r="F49" s="213"/>
      <c r="G49" s="213"/>
      <c r="H49" s="214">
        <f>H24-H45</f>
        <v>0</v>
      </c>
      <c r="I49" s="200" t="e">
        <f>H49/H24</f>
        <v>#DIV/0!</v>
      </c>
      <c r="J49" s="63" t="s">
        <v>97</v>
      </c>
    </row>
    <row r="50" spans="3:12" ht="10.5" customHeight="1" x14ac:dyDescent="0.25">
      <c r="C50" s="201"/>
      <c r="D50" s="201"/>
      <c r="E50" s="201"/>
      <c r="F50" s="201"/>
      <c r="G50" s="201"/>
    </row>
    <row r="51" spans="3:12" ht="10.5" customHeight="1" x14ac:dyDescent="0.25">
      <c r="C51" s="89"/>
      <c r="D51" s="89"/>
      <c r="E51" s="89"/>
      <c r="F51" s="89"/>
      <c r="G51" s="89"/>
    </row>
    <row r="52" spans="3:12" ht="12" x14ac:dyDescent="0.25">
      <c r="C52" s="80"/>
      <c r="D52" s="80"/>
      <c r="E52" s="80"/>
      <c r="F52" s="80"/>
      <c r="G52" s="80"/>
      <c r="H52" s="80"/>
      <c r="I52" s="80"/>
      <c r="J52" s="80"/>
    </row>
    <row r="53" spans="3:12" ht="10.5" customHeight="1" x14ac:dyDescent="0.25">
      <c r="C53" s="220" t="s">
        <v>88</v>
      </c>
      <c r="D53" s="220"/>
      <c r="E53" s="220"/>
      <c r="F53" s="220"/>
      <c r="G53" s="220"/>
      <c r="H53" s="220"/>
      <c r="I53" s="61"/>
      <c r="J53" s="61"/>
      <c r="K53" s="61"/>
      <c r="L53" s="61"/>
    </row>
    <row r="54" spans="3:12" ht="12" x14ac:dyDescent="0.25">
      <c r="C54" s="220"/>
      <c r="D54" s="220"/>
      <c r="E54" s="220"/>
      <c r="F54" s="220"/>
      <c r="G54" s="220"/>
      <c r="H54" s="220"/>
    </row>
    <row r="55" spans="3:12" ht="12" x14ac:dyDescent="0.25"/>
    <row r="56" spans="3:12" ht="12" x14ac:dyDescent="0.25"/>
    <row r="57" spans="3:12" ht="12" x14ac:dyDescent="0.25"/>
    <row r="58" spans="3:12" ht="12" x14ac:dyDescent="0.25"/>
    <row r="59" spans="3:12" ht="12" x14ac:dyDescent="0.25"/>
    <row r="60" spans="3:12" ht="12" x14ac:dyDescent="0.25"/>
    <row r="61" spans="3:12" ht="12" x14ac:dyDescent="0.25"/>
    <row r="62" spans="3:12" ht="12" x14ac:dyDescent="0.25"/>
    <row r="63" spans="3:12" ht="12" x14ac:dyDescent="0.25"/>
    <row r="64" spans="3:12" ht="12" x14ac:dyDescent="0.25"/>
    <row r="65" spans="1:13" ht="12" x14ac:dyDescent="0.25"/>
    <row r="66" spans="1:13" ht="12" x14ac:dyDescent="0.25"/>
    <row r="67" spans="1:13" ht="12" x14ac:dyDescent="0.25"/>
    <row r="68" spans="1:13" ht="12" x14ac:dyDescent="0.25"/>
    <row r="69" spans="1:13" ht="12" x14ac:dyDescent="0.25"/>
    <row r="70" spans="1:13" ht="12" x14ac:dyDescent="0.25"/>
    <row r="71" spans="1:13" ht="12" x14ac:dyDescent="0.25"/>
    <row r="72" spans="1:13" ht="12" x14ac:dyDescent="0.25"/>
    <row r="73" spans="1:13" ht="12" x14ac:dyDescent="0.25"/>
    <row r="74" spans="1:13" ht="12" x14ac:dyDescent="0.25"/>
    <row r="75" spans="1:13" ht="12" x14ac:dyDescent="0.25"/>
    <row r="76" spans="1:13" ht="12" x14ac:dyDescent="0.25"/>
    <row r="77" spans="1:13" ht="12.6" thickBot="1" x14ac:dyDescent="0.3"/>
    <row r="78" spans="1:13" s="101" customFormat="1" ht="18" customHeight="1" x14ac:dyDescent="0.2">
      <c r="A78" s="67"/>
      <c r="B78" s="67"/>
      <c r="C78" s="81"/>
      <c r="D78" s="82"/>
      <c r="E78" s="82"/>
      <c r="F78" s="82"/>
      <c r="G78" s="82"/>
      <c r="H78" s="82"/>
      <c r="I78" s="219" t="s">
        <v>110</v>
      </c>
      <c r="J78" s="219"/>
      <c r="K78" s="219"/>
      <c r="L78" s="219"/>
      <c r="M78" s="67"/>
    </row>
  </sheetData>
  <sheetProtection deleteRows="0"/>
  <mergeCells count="27">
    <mergeCell ref="I23:J23"/>
    <mergeCell ref="I24:J24"/>
    <mergeCell ref="C31:D31"/>
    <mergeCell ref="J34:K44"/>
    <mergeCell ref="J31:K31"/>
    <mergeCell ref="C34:D34"/>
    <mergeCell ref="C24:D24"/>
    <mergeCell ref="C39:D39"/>
    <mergeCell ref="C40:D40"/>
    <mergeCell ref="C41:D41"/>
    <mergeCell ref="C43:D43"/>
    <mergeCell ref="C38:D38"/>
    <mergeCell ref="C32:D32"/>
    <mergeCell ref="C33:D33"/>
    <mergeCell ref="C35:D35"/>
    <mergeCell ref="C53:H54"/>
    <mergeCell ref="I78:L78"/>
    <mergeCell ref="C49:D49"/>
    <mergeCell ref="C48:D48"/>
    <mergeCell ref="C45:D45"/>
    <mergeCell ref="I22:J22"/>
    <mergeCell ref="I11:J11"/>
    <mergeCell ref="I12:J12"/>
    <mergeCell ref="I13:J13"/>
    <mergeCell ref="I14:J14"/>
    <mergeCell ref="I20:J20"/>
    <mergeCell ref="I21:J21"/>
  </mergeCells>
  <dataValidations xWindow="778" yWindow="623" count="8">
    <dataValidation allowBlank="1" showInputMessage="1" showErrorMessage="1" prompt="Vul hier de kosten in die u maakt, maar die niet subsidiabel zijn." sqref="C22:E23 G22:H23" xr:uid="{00000000-0002-0000-0600-000000000000}"/>
    <dataValidation type="custom" allowBlank="1" showInputMessage="1" showErrorMessage="1" error="A.u.b. niets wijzigen in de grijze cellen." sqref="C44:E44 M24 H36 I12:I23 I24:K24 F35:G36 F43:G44 H44 H35 H43 H24 H49" xr:uid="{00000000-0002-0000-0600-000001000000}">
      <formula1>FALSE</formula1>
    </dataValidation>
    <dataValidation type="custom" allowBlank="1" showInputMessage="1" showErrorMessage="1" error="Hier a.u.b. geen wijzigingen" sqref="N11 C27 H46:H47 D25:M30 C50:J51 C55:H88 C52:H52 C46:E46 J31:M34 I31:I47 F45:G46 K35:M51 J35:J48 A1:G6 I79:L88 G7:G8 A7:B88 O11:S51 N24:N51 C25 M52:S88 I52:L77 I49 I1:S10 H1:H8 H45 D7:F10 C8:C10" xr:uid="{00000000-0002-0000-0600-000002000000}">
      <formula1>FALSE</formula1>
    </dataValidation>
    <dataValidation allowBlank="1" showInputMessage="1" showErrorMessage="1" error="A.u.b. niets wijzigen in de grijze cellen." sqref="C43:E43 F24:G24 C24 C35:E36" xr:uid="{00000000-0002-0000-0600-000003000000}"/>
    <dataValidation type="custom" allowBlank="1" showInputMessage="1" showErrorMessage="1" sqref="K12:M23 C45:E45 C47:G49 C12:D21 E12:E21 F12:H21" xr:uid="{00000000-0002-0000-0600-000004000000}">
      <formula1>FALSE</formula1>
    </dataValidation>
    <dataValidation allowBlank="1" showInputMessage="1" showErrorMessage="1" error="Hier a.u.b. geen wijzigingen" sqref="N12:N23 J49 I78:L78 C26 C28:C30 C53:H54 G9:H10 I48 C7" xr:uid="{00000000-0002-0000-0600-000005000000}"/>
    <dataValidation type="decimal" operator="greaterThan" allowBlank="1" showInputMessage="1" showErrorMessage="1" error="Een punt is niet toegestaan. Gebruik een komma." prompt="Opties:_x000a_- Vast tarief van € 60_x000a_- Werkelijk tarief (is bruto jaarsalaris/1600 met max € 93 + opslag 20%)_x000a_Let op voor publiekrechtelijke rechtspersonen en rechtspersonen met wettelijke taak geldt het vast tarief van € 60." sqref="G40" xr:uid="{BD5D11BF-2B73-4CFD-9C67-EB1E45203B89}">
      <formula1>0</formula1>
    </dataValidation>
    <dataValidation allowBlank="1" showInputMessage="1" showErrorMessage="1" prompt="Opties:_x000a_- Vast tarief van € 60_x000a_- Werkelijk tarief (is bruto jaarsalaris/1600 met max € 93 + opslag 20%)_x000a_Let op voor publiekrechtelijke rechtspersonen en rechtspersonen met wettelijke taak geldt het vast tarief van € 60." sqref="G39 G41:G42" xr:uid="{C38FB420-A9CC-4256-BA4F-1497B724C1A1}"/>
  </dataValidations>
  <pageMargins left="0.7" right="0.7" top="0.75" bottom="0.75" header="0.3" footer="0.3"/>
  <pageSetup paperSize="9" scale="77" fitToHeight="0" orientation="landscape" verticalDpi="0" r:id="rId1"/>
  <ignoredErrors>
    <ignoredError sqref="M20:M24 M12:M14 I49" evalErro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1</vt:i4>
      </vt:variant>
    </vt:vector>
  </HeadingPairs>
  <TitlesOfParts>
    <vt:vector size="8" baseType="lpstr">
      <vt:lpstr>Beginpagina</vt:lpstr>
      <vt:lpstr>Personeelskosten</vt:lpstr>
      <vt:lpstr>(Loon)kosten derden</vt:lpstr>
      <vt:lpstr>Overige kosten derden</vt:lpstr>
      <vt:lpstr>Overige kosten vrijwilligers</vt:lpstr>
      <vt:lpstr>Machines en apparatuur</vt:lpstr>
      <vt:lpstr>Totaaloverzicht</vt:lpstr>
      <vt:lpstr>'(Loon)kosten derden'!Afdrukbereik</vt:lpstr>
    </vt:vector>
  </TitlesOfParts>
  <Company>Provincie Overijssel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Provincie Overijssel</dc:creator>
  <cp:lastModifiedBy>Angenent-Rutting, Martine</cp:lastModifiedBy>
  <cp:lastPrinted>2019-09-12T09:53:41Z</cp:lastPrinted>
  <dcterms:created xsi:type="dcterms:W3CDTF">2019-01-24T13:06:28Z</dcterms:created>
  <dcterms:modified xsi:type="dcterms:W3CDTF">2026-02-16T11:37:10Z</dcterms:modified>
</cp:coreProperties>
</file>